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5390E1F-FF8A-4F5E-BA6E-01CF994E5EB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kir 2023 MURNI" sheetId="1" r:id="rId1"/>
    <sheet name="POKIR 2023 ABT AWAL" sheetId="3" r:id="rId2"/>
    <sheet name="POKIR ABT. 2023 TAMBAHAN" sheetId="2" r:id="rId3"/>
  </sheets>
  <definedNames>
    <definedName name="_xlnm.Print_Area" localSheetId="1">'POKIR 2023 ABT AWAL'!$A$1:$L$30</definedName>
    <definedName name="_xlnm.Print_Area" localSheetId="0">'Pokir 2023 MURNI'!$A$1:$L$146</definedName>
    <definedName name="_xlnm.Print_Area" localSheetId="2">'POKIR ABT. 2023 TAMBAHAN'!$A$1:$L$36</definedName>
    <definedName name="_xlnm.Print_Titles" localSheetId="1">'POKIR 2023 ABT AWAL'!$1:$4</definedName>
    <definedName name="_xlnm.Print_Titles" localSheetId="0">'Pokir 2023 MURNI'!$1:$4</definedName>
    <definedName name="_xlnm.Print_Titles" localSheetId="2">'POKIR ABT. 2023 TAMBAHAN'!$1:$4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3" l="1"/>
  <c r="C29" i="3"/>
  <c r="D28" i="3"/>
  <c r="D27" i="3"/>
  <c r="D26" i="3"/>
  <c r="D25" i="3"/>
  <c r="D24" i="3"/>
  <c r="O22" i="3"/>
  <c r="K21" i="3"/>
  <c r="M10" i="3"/>
  <c r="C35" i="2"/>
  <c r="D34" i="2"/>
  <c r="D33" i="2"/>
  <c r="D32" i="2"/>
  <c r="D31" i="2"/>
  <c r="D30" i="2"/>
  <c r="D29" i="2"/>
  <c r="O27" i="2"/>
  <c r="K26" i="2"/>
  <c r="D35" i="2" l="1"/>
  <c r="C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P131" i="1"/>
  <c r="N130" i="1"/>
  <c r="K130" i="1"/>
  <c r="M125" i="1"/>
  <c r="M124" i="1"/>
  <c r="N114" i="1"/>
  <c r="N113" i="1"/>
  <c r="N110" i="1"/>
  <c r="N109" i="1"/>
  <c r="M107" i="1"/>
  <c r="M103" i="1"/>
  <c r="M97" i="1" s="1"/>
  <c r="M101" i="1"/>
  <c r="M92" i="1"/>
  <c r="M91" i="1"/>
  <c r="M90" i="1"/>
  <c r="M87" i="1"/>
  <c r="M86" i="1"/>
  <c r="M85" i="1"/>
  <c r="N83" i="1"/>
  <c r="N82" i="1"/>
  <c r="N81" i="1"/>
  <c r="N80" i="1"/>
  <c r="N79" i="1"/>
  <c r="N76" i="1"/>
  <c r="N74" i="1"/>
  <c r="M72" i="1"/>
  <c r="M71" i="1"/>
  <c r="M70" i="1"/>
  <c r="M69" i="1"/>
  <c r="M68" i="1"/>
  <c r="M55" i="1"/>
  <c r="M52" i="1"/>
  <c r="M48" i="1" s="1"/>
  <c r="M51" i="1"/>
  <c r="M49" i="1"/>
  <c r="M45" i="1" s="1"/>
  <c r="M43" i="1"/>
  <c r="M42" i="1"/>
  <c r="N39" i="1"/>
  <c r="N38" i="1"/>
  <c r="M25" i="1"/>
  <c r="N21" i="1"/>
  <c r="N6" i="1" s="1"/>
  <c r="M18" i="1"/>
  <c r="M15" i="1"/>
  <c r="M20" i="1" s="1"/>
  <c r="M14" i="1"/>
  <c r="N13" i="1"/>
  <c r="N11" i="1" s="1"/>
  <c r="N10" i="1"/>
  <c r="D145" i="1" l="1"/>
  <c r="N5" i="1"/>
  <c r="N131" i="1" s="1"/>
  <c r="M95" i="1"/>
  <c r="M19" i="1"/>
  <c r="M32" i="1"/>
  <c r="M31" i="1"/>
  <c r="M34" i="1"/>
  <c r="M33" i="1"/>
</calcChain>
</file>

<file path=xl/sharedStrings.xml><?xml version="1.0" encoding="utf-8"?>
<sst xmlns="http://schemas.openxmlformats.org/spreadsheetml/2006/main" count="1009" uniqueCount="323">
  <si>
    <t>USULAN POKOK PIKIRAN (POKIR) ANGGOTA DPRD KOTA BANJARBARU</t>
  </si>
  <si>
    <t>TAHUN ANGGARAN 2023</t>
  </si>
  <si>
    <t>NO</t>
  </si>
  <si>
    <t xml:space="preserve">NAMA </t>
  </si>
  <si>
    <t>UNSUR</t>
  </si>
  <si>
    <t>PERMASALAHAN PEMBANGUNAN</t>
  </si>
  <si>
    <t>LOKASI</t>
  </si>
  <si>
    <t>KECAMATAN</t>
  </si>
  <si>
    <t>KELURAHAN</t>
  </si>
  <si>
    <t>VOLUME</t>
  </si>
  <si>
    <t>SKPD</t>
  </si>
  <si>
    <t xml:space="preserve">BIDANG YANG MENANGANI </t>
  </si>
  <si>
    <t>PERKIRAAN DANA</t>
  </si>
  <si>
    <t>SUB KEGIATAN</t>
  </si>
  <si>
    <t>FADLIANSYAH, SH, MH</t>
  </si>
  <si>
    <t xml:space="preserve">KETUA </t>
  </si>
  <si>
    <t>Drainase</t>
  </si>
  <si>
    <t>Jl. Berlina Jaya I</t>
  </si>
  <si>
    <t>Landasan Ulin</t>
  </si>
  <si>
    <t>Guntung Payung</t>
  </si>
  <si>
    <t>1 lokasi</t>
  </si>
  <si>
    <t>PUPR</t>
  </si>
  <si>
    <t>CK</t>
  </si>
  <si>
    <t>Penyediaan  Sarana  Sistem  Drainase  Lingkungan</t>
  </si>
  <si>
    <t>1000 meter</t>
  </si>
  <si>
    <t>BM</t>
  </si>
  <si>
    <t>Pembangunan Sistem Drainase Perkotaan</t>
  </si>
  <si>
    <t>Pengerasan Jalan</t>
  </si>
  <si>
    <t>Guntung harapan</t>
  </si>
  <si>
    <t>600 meter</t>
  </si>
  <si>
    <t>Rekonstruksi Jalan</t>
  </si>
  <si>
    <t>Pengaspalan dan Pembuatan Drainase</t>
  </si>
  <si>
    <t>Komplek Benawa Raya</t>
  </si>
  <si>
    <t>Normalisasi Sungai</t>
  </si>
  <si>
    <t>Guntung Paring Landasan Ulin</t>
  </si>
  <si>
    <t>SDA</t>
  </si>
  <si>
    <t>Operasi  dan  Pemeliharaan  Tanggul  dan  Tebing Sungai</t>
  </si>
  <si>
    <t>TAUFIK RACHMAN, SH, MH</t>
  </si>
  <si>
    <t>WAKIL KETUA 1</t>
  </si>
  <si>
    <t>Pembuatan WC</t>
  </si>
  <si>
    <t>Wisata religi Makam Syarifah Badrun Cempaka</t>
  </si>
  <si>
    <t>Cempaka</t>
  </si>
  <si>
    <t>7 unit</t>
  </si>
  <si>
    <t>DPUPR</t>
  </si>
  <si>
    <t>Pembangunan/Penyediaan Sub Sistem Pengolahan Setempat</t>
  </si>
  <si>
    <t>pagu ditambah 100jt</t>
  </si>
  <si>
    <t>Sumur bor umum</t>
  </si>
  <si>
    <t>Dalam Dukuh RT.06 RW.02 Cempaka</t>
  </si>
  <si>
    <t>1 buah</t>
  </si>
  <si>
    <t>PENDING</t>
  </si>
  <si>
    <t>Drs. H. NAPSIANI SAMANDI, M.AP</t>
  </si>
  <si>
    <t>WAKIL KETUA 2</t>
  </si>
  <si>
    <t>Wilayah Banjarbaru 3 Kel. Komet</t>
  </si>
  <si>
    <t>Banjarbaru Utara</t>
  </si>
  <si>
    <t>Komet</t>
  </si>
  <si>
    <t>200 meter</t>
  </si>
  <si>
    <t>Jembatan penyeberangan bantaran sungai kemuning</t>
  </si>
  <si>
    <t>Jl. Mufakat RT. 002 dan RT.003 Kel. Guntung Paikat</t>
  </si>
  <si>
    <t>Drainase lingkungan</t>
  </si>
  <si>
    <t>Jl. Puyau Kel. Sungai Besar</t>
  </si>
  <si>
    <t>Komp. Naura jl. Hamberansani</t>
  </si>
  <si>
    <t>JAHRANIANSYAH</t>
  </si>
  <si>
    <t>BAMUS</t>
  </si>
  <si>
    <t>Pengadaan pengerasan jalan RT.36 (Jalan ke perumahan (buntu))</t>
  </si>
  <si>
    <t>RT.36 dan sekitarnya Kecamatan Cempaka</t>
  </si>
  <si>
    <t>1 paket</t>
  </si>
  <si>
    <t>Pembangunan dan Pengembangan Infrastruktur Kawasan Permukiman di Kawasan Strategis Daerah Kabupaten/Kota</t>
  </si>
  <si>
    <t>Normalisasi sungai dan irigasi</t>
  </si>
  <si>
    <t>Jl.Trans Cempaka RT.36 Kecamatan Cempaka</t>
  </si>
  <si>
    <t>NENI HENDRIYAWATI, SE</t>
  </si>
  <si>
    <t>Komplek Griya Ulin Permai Kecamatan Landasan Ulin</t>
  </si>
  <si>
    <t>400 meter</t>
  </si>
  <si>
    <t>Pengaspalan</t>
  </si>
  <si>
    <t>WINDI NOVIANTO, SP</t>
  </si>
  <si>
    <t>BANGGAR</t>
  </si>
  <si>
    <t>Pengerasan jalan</t>
  </si>
  <si>
    <t>Perumahan Mahkota Trikora RT 34 Gt Manggis</t>
  </si>
  <si>
    <t>Guntung Manggis</t>
  </si>
  <si>
    <t>250 meter</t>
  </si>
  <si>
    <t>Pengaspalan jalan</t>
  </si>
  <si>
    <t xml:space="preserve">Komplek Perumahan Bumi Rindang Lestari RT 22 </t>
  </si>
  <si>
    <t>RIRIK SUMARI RESTUNINGTYAS, A.Md</t>
  </si>
  <si>
    <t xml:space="preserve">Cor tutup drainase  </t>
  </si>
  <si>
    <t>Komplek Barata Rt 04 Kel Sungai Ulin</t>
  </si>
  <si>
    <t>Sungai Ulin</t>
  </si>
  <si>
    <t>125 Meter</t>
  </si>
  <si>
    <t>Komplek Sungai Ulin Permai RT 23 Kel Sungai Ulin Kec Banjarbaru Utara</t>
  </si>
  <si>
    <t>MUHAMMAD FAUZAN NOOR</t>
  </si>
  <si>
    <t>perumahan Griya pinus lestari Jl.Pondok Pinus RT.19 RW.08</t>
  </si>
  <si>
    <t>kampung iwak RT.01 RW.03 mentaos</t>
  </si>
  <si>
    <t>Mentaos</t>
  </si>
  <si>
    <t>Komp.aulia raya Jl. Taruna praja RT.48 RW.12 Lok.Utara</t>
  </si>
  <si>
    <t>Loktabat Utara</t>
  </si>
  <si>
    <t>Renovasi sumur</t>
  </si>
  <si>
    <t>RT.01 RW.01 komet</t>
  </si>
  <si>
    <t>Perluasan SPAM Jaringan Perpipaan di Kawasan Perkotaan</t>
  </si>
  <si>
    <t>Jl. Karang Anyar 2 Perumahan Pandan Sari RT. 19 RW. 008</t>
  </si>
  <si>
    <t>120 meter</t>
  </si>
  <si>
    <t>Jl. Jambangan RT. 002 RW. 011</t>
  </si>
  <si>
    <t xml:space="preserve">Cempaka </t>
  </si>
  <si>
    <t>HERRY BUDIMANSYAH, S.Pi</t>
  </si>
  <si>
    <t>Pembuatan WC umum</t>
  </si>
  <si>
    <t>Kawasan wisata kampung pelangi, Kecamatan BBS</t>
  </si>
  <si>
    <t>Banjarbaru Selatan</t>
  </si>
  <si>
    <t>Kemuning</t>
  </si>
  <si>
    <t>SARTOMO</t>
  </si>
  <si>
    <t>Komplek landasan Ulin barat kecamatan liang anggang</t>
  </si>
  <si>
    <t>Liang Anggang</t>
  </si>
  <si>
    <t>Landasan Ulin Barat</t>
  </si>
  <si>
    <t>pengerasan jalan</t>
  </si>
  <si>
    <t>Komplek landasan Ulin tengah kecamatan liang anggang</t>
  </si>
  <si>
    <t>Landasan Ulin Tengah</t>
  </si>
  <si>
    <t>pengecoran bahu jalan</t>
  </si>
  <si>
    <t>Komp.wengga 4 landasan ulin utara kecamatan liang anggang</t>
  </si>
  <si>
    <t>Landasan Ulin Utara</t>
  </si>
  <si>
    <t>Landasan ulin barat kecamatan liang anggang</t>
  </si>
  <si>
    <t>HINDERA WAHYUDIN</t>
  </si>
  <si>
    <t>RT.11 kelurahan palam (komplek perumahan)</t>
  </si>
  <si>
    <t>Palam</t>
  </si>
  <si>
    <t>500 meter</t>
  </si>
  <si>
    <t>Jalan Babussalam RT.12</t>
  </si>
  <si>
    <t>Bangkal</t>
  </si>
  <si>
    <t>H. M. SUBAKHI, SAB</t>
  </si>
  <si>
    <t>Perkerasan Jalan</t>
  </si>
  <si>
    <t>Jl.lingkungan RT.22/2 transad Blok D Kecamatan Landasan Ulin</t>
  </si>
  <si>
    <t>Komplek DAS RT.07/2 Syamsudin Noor kec.landasan ulin</t>
  </si>
  <si>
    <t>Syamsudin Noor</t>
  </si>
  <si>
    <t>125 meter</t>
  </si>
  <si>
    <t>SUKARDI</t>
  </si>
  <si>
    <t>Pembuatan drainase</t>
  </si>
  <si>
    <t>jalan sukamara Batas ASMI2 RT.07/02 LU Utara</t>
  </si>
  <si>
    <t>komp.Wenga 4  RT.04/05</t>
  </si>
  <si>
    <t>jalan Kelurahan Gg.Meranti RT.10/04 LU Selatan</t>
  </si>
  <si>
    <t>Landasan Ulin Selatan</t>
  </si>
  <si>
    <t>TAUFIKKURAHMAN, A.Md</t>
  </si>
  <si>
    <t>Normalisasi sungai</t>
  </si>
  <si>
    <t>RT.04 RW.02 dan RT.06 RW.03 landasan ulin utara</t>
  </si>
  <si>
    <t>1500 meter</t>
  </si>
  <si>
    <t>Operasi dan Pemeliharaan Jaringan Irigasi Permukaan (Lelang gabung dengan Pak Subakhi) 500 Jt</t>
  </si>
  <si>
    <t>nomalisasi/pengerukan saluran sungai</t>
  </si>
  <si>
    <t>jl.sukamaju ujung RT.04 RW.02 landasan ulin utara</t>
  </si>
  <si>
    <t>300 meter</t>
  </si>
  <si>
    <t>Drainase lanjutan</t>
  </si>
  <si>
    <t>Jl. Sukamara s/d Caraka</t>
  </si>
  <si>
    <t>Jl. Sukamaju Komplek Citra Mandiri Permai 2 RT.2 RW.4</t>
  </si>
  <si>
    <t>135 meter</t>
  </si>
  <si>
    <t>Pemasangan drainase</t>
  </si>
  <si>
    <t>Komp. Angkasa Karena Resort Jl.Kurnia Km,23 RT.07 RW.03 Landasan Ulin Utara</t>
  </si>
  <si>
    <t>150 meter</t>
  </si>
  <si>
    <t>Balai Pertemuan</t>
  </si>
  <si>
    <t>Pondok Pisang I RT.8</t>
  </si>
  <si>
    <t>Perencanaan, Pembangunan, Pengawasan dan Pemanfaatan Bangunan Gedung Daerah Kabupaten/Kota</t>
  </si>
  <si>
    <t>AHMAD NUR IRSAN FINAZLI, S.Pi</t>
  </si>
  <si>
    <t xml:space="preserve">Normalisasi Sungai </t>
  </si>
  <si>
    <t>Sungai Sumba mulai RT.004, RT.002, RT.007, RW.001 dan RW.006</t>
  </si>
  <si>
    <t>Pemasangan Pipa PDAM</t>
  </si>
  <si>
    <t>Komplek Rafanda 4 RT.36 Jl. Guntung Paring Kel. Guntung Manggis</t>
  </si>
  <si>
    <t>Komplek Chandra Utama RT.007 RW.006 Kelurahan Guntung Manggis</t>
  </si>
  <si>
    <t>Pengaspalan Jalan Lingkungan</t>
  </si>
  <si>
    <t>Komplek Permata Indah [KPI] RT.007 RW.006 Kelurahan Guntung Manggis</t>
  </si>
  <si>
    <t>100 meter</t>
  </si>
  <si>
    <t xml:space="preserve">Jalan Merdeka [eks.Jalan Kebun Manggis] RT 024 RW 003 </t>
  </si>
  <si>
    <t>LIANA, S. Sos</t>
  </si>
  <si>
    <t>Guntung jingah RT.5 RW.2 loktabat utara kecamatan banjarbaru utara</t>
  </si>
  <si>
    <t>Jalan Oxygen RT.05 RW.01 Kel. Mentaos</t>
  </si>
  <si>
    <t>Jl.asoka RT.20 RW.11 loktabat utara kec.banjarbaru utara</t>
  </si>
  <si>
    <t>jl.zambrut RT.22 RW.09 loktabat utara kec.banjarbaru utara</t>
  </si>
  <si>
    <t>jl.karang anyar komp.kencana permai RT.25 RW.11 loktabat utara kec.banjarbaru utara</t>
  </si>
  <si>
    <t>SUMADI</t>
  </si>
  <si>
    <t>drainase</t>
  </si>
  <si>
    <t>RT 11/RW 01 LOKUT</t>
  </si>
  <si>
    <t>Pengaspalan Jalan</t>
  </si>
  <si>
    <t>RT.21/RW.05 KEL SEI ULIN (aset Yonif 623)</t>
  </si>
  <si>
    <t>RT 02/ RW 06 LOKSEL</t>
  </si>
  <si>
    <t>Loktabat Selatan</t>
  </si>
  <si>
    <t xml:space="preserve">Pasangan siring sungai RT 02/RW 04 jalan bata </t>
  </si>
  <si>
    <t>25 meter</t>
  </si>
  <si>
    <t>Operasi dan Pemeliharaan Sistem Drainase</t>
  </si>
  <si>
    <t>MARDIANA</t>
  </si>
  <si>
    <t>Jl. Kurnia RT.02 RW.03</t>
  </si>
  <si>
    <t>Pembuatan Drainase</t>
  </si>
  <si>
    <t>Normalisasi Drainase</t>
  </si>
  <si>
    <t xml:space="preserve">Jl. Kurnia RT.01 sampai dengan RT.05 RW.03 </t>
  </si>
  <si>
    <t>3000 meter</t>
  </si>
  <si>
    <t>komplek GPI 8 Jl.Golf Gg.Makmur RT.06 RW.04</t>
  </si>
  <si>
    <t>Jl. Setia Kawan dalam Gang RT. 04 RW. 03</t>
  </si>
  <si>
    <t>H. IRIANSYAH GANI</t>
  </si>
  <si>
    <t>Pembangunan dan Pengembangan Insfrastruktur Kawasan
Permukiman di Kawasan Strategis Daerah Kota</t>
  </si>
  <si>
    <t>Komplek Balitan VIII RT.47 RW 12 Kel Loktabat Utara</t>
  </si>
  <si>
    <t>1 Paket</t>
  </si>
  <si>
    <t>Pembangungan Drainase Perkotaan</t>
  </si>
  <si>
    <t>Jl. Pematon RT.04 RW.04 Kel. Loktabat Selatan</t>
  </si>
  <si>
    <t>Jl. KP Karindangan Komp. Halim Permai Kel. Guntung Paikat RT. 05 RW. 05</t>
  </si>
  <si>
    <t>Guntung Paikat</t>
  </si>
  <si>
    <t>Pembangunan Jalan Perkotaan/Jalan Lingkungan</t>
  </si>
  <si>
    <t>Komp. Griya Pinus Baru (Tukal) RT.19 RW.08 Kel Loktabat Utara</t>
  </si>
  <si>
    <t>TARMIDI</t>
  </si>
  <si>
    <t>Pengecoran bahu jalan</t>
  </si>
  <si>
    <t>Komp. Citra Raya Angkasa RT.24 RW.05 Kel. Syamsudin Noor</t>
  </si>
  <si>
    <t>870 meter</t>
  </si>
  <si>
    <t>Perbaikan drainase</t>
  </si>
  <si>
    <t>Jl. Gotong Royong RT.16 RW.04 Kel. Syamsudin Noor</t>
  </si>
  <si>
    <t>Jl. Nanas RT.30 RW.05 Kel. Syamsudin Noor</t>
  </si>
  <si>
    <t>Pemeliharaan Berkala Jalan</t>
  </si>
  <si>
    <t>RT 15 RW 03 Komp Wella Mandiri</t>
  </si>
  <si>
    <t>H. RONAULI SARAGI, SE</t>
  </si>
  <si>
    <t>RT.44/08 Kel. Loktabat Utara</t>
  </si>
  <si>
    <t>50 meter</t>
  </si>
  <si>
    <t>Rehab drainase</t>
  </si>
  <si>
    <t>Komp. Kevin Resort Kel. Loktabat Utara</t>
  </si>
  <si>
    <t>Operasi dan Pemeliharaan Drainase</t>
  </si>
  <si>
    <t>RT.30/07 Perambaian 3 Kel. Sungai Ulin</t>
  </si>
  <si>
    <t>RT.37/07 Karet Murni Kel. Loktabat Utara</t>
  </si>
  <si>
    <t>RT.03/05 Kel. Mentaos</t>
  </si>
  <si>
    <t>Jl. Kartika Utama RT.13/06 Kel. Loktabat Utara</t>
  </si>
  <si>
    <t>RT.16/07 Kel. Loktabat Utara</t>
  </si>
  <si>
    <t>Ir. TAKYIN BASKORO, MH</t>
  </si>
  <si>
    <t>Pengerasan Jalan Baru</t>
  </si>
  <si>
    <t>Jl. Tembus Aneka Tambang RT.03/01 Cempaka</t>
  </si>
  <si>
    <t>Pengerasan Jalan Komplek</t>
  </si>
  <si>
    <t>Pesona Bhayangkara RT.51 RW.05 Kel. Guntung Manggis</t>
  </si>
  <si>
    <t>Komplek Griya Utama Asri RT. 29 RW. 06</t>
  </si>
  <si>
    <t>Gt. RIZKY SUKMA ISKANDAR PUTERA, SE</t>
  </si>
  <si>
    <t>Pengerasan dan Pengaspalan Jalan</t>
  </si>
  <si>
    <t>Jl. Akhlak Mulia Blok Miawa Raya 2 RT.37 RW.5 Kel. Gt.Manggis</t>
  </si>
  <si>
    <t>800 meter</t>
  </si>
  <si>
    <t>Drs. YUDHI HAIRANI</t>
  </si>
  <si>
    <t>Pemasangan siring drainase</t>
  </si>
  <si>
    <t>RT. 26/09 Kampung Baru Kec. Cempaka Kel. Cempaka</t>
  </si>
  <si>
    <t>Dilingkungan RT 41 Kel.Cempaka Kec. Cempaka</t>
  </si>
  <si>
    <t>Jalan Kesturi RT.27/09 Sei Abid Kel.Cempaka Kec. Cempaka</t>
  </si>
  <si>
    <t>700 meter</t>
  </si>
  <si>
    <t>Ir. SYAMSURI</t>
  </si>
  <si>
    <t>Jalan di Kelurahan Sungai Besar</t>
  </si>
  <si>
    <t>Sungai Besar</t>
  </si>
  <si>
    <t>Kel. Sungai Besar</t>
  </si>
  <si>
    <t>3000meter</t>
  </si>
  <si>
    <t>Drainase Sambungan</t>
  </si>
  <si>
    <t>Jl. Kasturi RT.03 RW.01 Kel Sungai Besar</t>
  </si>
  <si>
    <t>H.  ANANG SIRAJUDIN</t>
  </si>
  <si>
    <t>Jl. Kurnia Gg. 3 RT.06/03</t>
  </si>
  <si>
    <t>Jl. Kurihing RT.06/04 Gg. Berkah dan Gg. Uwo</t>
  </si>
  <si>
    <t xml:space="preserve">Jl. Sukamara Gg.13 RT.07 RW.02 </t>
  </si>
  <si>
    <t>Pembuatan Jalan Baru</t>
  </si>
  <si>
    <t>Jl. Tanah Abang RT.07/02</t>
  </si>
  <si>
    <t>1200 meter</t>
  </si>
  <si>
    <t>Jl. Perintis RT. 05 RW.02 Landasan Ulin Selatan</t>
  </si>
  <si>
    <t>Pemeliharaan Rutin Jalan</t>
  </si>
  <si>
    <t>H. SUMEDI, SP. MM</t>
  </si>
  <si>
    <t>RT.37 RW.07 Perbatasan Komp. Cempaka Sari</t>
  </si>
  <si>
    <t>RT.09 RW.05 Kel. Sungai Tiung</t>
  </si>
  <si>
    <t>Sungai Tiung</t>
  </si>
  <si>
    <t>EMI LASARI</t>
  </si>
  <si>
    <t>Komp. Griya Mulya Blok B&amp;C RT 035 RW 005</t>
  </si>
  <si>
    <t>NURKHALIS ANSHARI</t>
  </si>
  <si>
    <t xml:space="preserve">Jl. Jafri Zam-zam 2 (seberang makam guru Abul) Kel. Kemuning </t>
  </si>
  <si>
    <t>TOTAL</t>
  </si>
  <si>
    <t>Nama Sub Kegiatan</t>
  </si>
  <si>
    <t>Jumlah Paket</t>
  </si>
  <si>
    <t>Pagu Sub Kegiatan</t>
  </si>
  <si>
    <t>Operasi dan Pemeliharaan Tanggul &amp; Tebing Sungai</t>
  </si>
  <si>
    <t>Operasi dan Pemeliharaan Jaringan Irigasi Permukaan</t>
  </si>
  <si>
    <t>Total</t>
  </si>
  <si>
    <t>DATA USULAN TAMBAHAN DARI TAPD (JUMAT, 4 AGUSTUS 2023)</t>
  </si>
  <si>
    <t>No.</t>
  </si>
  <si>
    <t>LIANA, S.Sos</t>
  </si>
  <si>
    <t>Anggota</t>
  </si>
  <si>
    <t xml:space="preserve">Jl. Karang sawo Karang Anyar III Pondok 3 Rt. 20 Rw.XI
</t>
  </si>
  <si>
    <t>Ir. H. TAKYIN BASKORO, MH</t>
  </si>
  <si>
    <t>Pelapisan aspal</t>
  </si>
  <si>
    <t>Komplek Pondok Gemilang RT.31/RW.05 Jl. Sungai Salak kelurahan guntung manggis</t>
  </si>
  <si>
    <t>TAUFIKKURRAHMAN, SH</t>
  </si>
  <si>
    <t>Jl. Golf Gg. Dewantara 1 dan 2 RT.5/RW.3 landasan ulin utara</t>
  </si>
  <si>
    <t>Rehabilitasi Saluran Drainase Lingkungan</t>
  </si>
  <si>
    <t>Jl. Lingkar utara Gg. Kuin RT.4/RW.2 landasan ulin utara</t>
  </si>
  <si>
    <t>Ir. SARTOMO WD</t>
  </si>
  <si>
    <t>Pengurukan/Pengaspalan</t>
  </si>
  <si>
    <t>Kecamatan Liang Anggang</t>
  </si>
  <si>
    <t>H. IRIANSYAH GANIE</t>
  </si>
  <si>
    <t>PERKUATAN TEBING SUNGAI GUNTUNG JINGAH</t>
  </si>
  <si>
    <t>Pondok satria jaya kelurahan loktabat utara</t>
  </si>
  <si>
    <t>Operasi dan Pemeliharaan Tanggul dan Tebing Sungai</t>
  </si>
  <si>
    <t>PEMBUATAN SIRING SALURAN SUNGAI DADAP</t>
  </si>
  <si>
    <t>Kelurahan bangkal</t>
  </si>
  <si>
    <t xml:space="preserve">Rehabilitasi Jaringan Irigasi Permukaan </t>
  </si>
  <si>
    <t>TARMIDI. SP</t>
  </si>
  <si>
    <t xml:space="preserve">Pekerjaan  perkerasan jalan komplek Villa Mahatama blok 4 RT 29 RW 06 kelurahan Syamsudin Noor lebar 4 meter panjang 600 meter  </t>
  </si>
  <si>
    <t>P = 600 m</t>
  </si>
  <si>
    <t xml:space="preserve">Jembatan Crossingan </t>
  </si>
  <si>
    <t>Pekerjaan jembatan crossingan di blok B Komplek Wella Mandiri RT 15 Rw 03 Syamsudin Noor</t>
  </si>
  <si>
    <t>H. ANANG SIRAJUDIN</t>
  </si>
  <si>
    <t>Gang Mandiri Jalan Jurusan Pelaihari Km. 26 Kel. Landasan Ulin Selatan, Kec. Liang Anggang, Kota 
Banjarbaru</t>
  </si>
  <si>
    <t>NURKHALIS ANSHARI, ST</t>
  </si>
  <si>
    <t>Rehab Drainase</t>
  </si>
  <si>
    <t>Gg. Sapta Warga RT 07 RW 02, Kel. Loktabat Selatan</t>
  </si>
  <si>
    <t xml:space="preserve"> Loktabat Selatan</t>
  </si>
  <si>
    <t>RIRIK SUMARI R, A. Md</t>
  </si>
  <si>
    <t>Komplek Rizki Pesona 2 RT. 13 Kel. Sungai Ulin</t>
  </si>
  <si>
    <t>Pagu</t>
  </si>
  <si>
    <t>Rehabilitasi Jaringan Irigasi Permukaan</t>
  </si>
  <si>
    <t>USULAN POKOK PIKIRAN (POKIR) ANGGOTA DPRD KOTA BANJARBARU (ABT 2023) TAMBAHAN</t>
  </si>
  <si>
    <t>Jl. Keruing Loktabat Utara</t>
  </si>
  <si>
    <t>Renovasi Pelayanan Pengadilan Negeri</t>
  </si>
  <si>
    <t>Cipta Karya</t>
  </si>
  <si>
    <t>Pemeliharaan dan Perawatan Bangunan Gedung Daerah Kabupaten/Kota</t>
  </si>
  <si>
    <t>SUMADI, S.P</t>
  </si>
  <si>
    <t>Pembangunan Drainase</t>
  </si>
  <si>
    <t>RT 48 RW 12, Kompleks Balitan 12, Kelurahan Loktabat Utara, Kota Banjarbaru</t>
  </si>
  <si>
    <t>100 m2</t>
  </si>
  <si>
    <t>H. NAPSIANI SAMADI</t>
  </si>
  <si>
    <t>Komp. Permata Hijau, Kelurahan Sei Ulin</t>
  </si>
  <si>
    <t>Sei Ulin</t>
  </si>
  <si>
    <t>175 meter</t>
  </si>
  <si>
    <t>Pembuatan Gorong-gorong jalan</t>
  </si>
  <si>
    <t>RT 02 RW 04, Jl. Palapa, Kelurahan Mentaos</t>
  </si>
  <si>
    <t>H.M. FAUZAN NOOR, SH</t>
  </si>
  <si>
    <t>Kelurahan Guntung Manggis, RT 19 RW 03</t>
  </si>
  <si>
    <t xml:space="preserve">100 m </t>
  </si>
  <si>
    <t>Komplek mahkota pondok manggis, RT.24 RW.05, Kelurahan Guntung Manggis</t>
  </si>
  <si>
    <t>Jl. Subur makmur 2, RT.09 RW.04, Kelurahan Landasan Ulin Utara</t>
  </si>
  <si>
    <t>Siring Jembatan/Jalan</t>
  </si>
  <si>
    <t>Jl. Makmur III / Pelita IV Kelurahan Landasan Ulin Utara</t>
  </si>
  <si>
    <t>USULAN POKOK PIKIRAN (POKIR) ANGGOTA DPRD KOTA BANJARBARU (ABT 2023) AWAL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</si>
</sst>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BA8C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551">
    <xf numFmtId="0" fontId="0" fillId="0" borderId="0" xfId="0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0" fillId="3" borderId="8" xfId="1" applyFont="1" applyFill="1" applyBorder="1" applyAlignment="1">
      <alignment vertical="center" wrapText="1"/>
    </xf>
    <xf numFmtId="164" fontId="0" fillId="3" borderId="9" xfId="1" applyFont="1" applyFill="1" applyBorder="1" applyAlignment="1">
      <alignment vertical="center" wrapText="1"/>
    </xf>
    <xf numFmtId="164" fontId="0" fillId="3" borderId="10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64" fontId="0" fillId="3" borderId="11" xfId="1" applyFont="1" applyFill="1" applyBorder="1" applyAlignment="1">
      <alignment vertical="center"/>
    </xf>
    <xf numFmtId="165" fontId="7" fillId="3" borderId="12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0" fillId="0" borderId="9" xfId="1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164" fontId="3" fillId="0" borderId="14" xfId="1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164" fontId="7" fillId="4" borderId="9" xfId="1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43" fontId="7" fillId="4" borderId="9" xfId="2" applyFont="1" applyFill="1" applyBorder="1" applyAlignment="1">
      <alignment vertical="center" wrapText="1"/>
    </xf>
    <xf numFmtId="0" fontId="0" fillId="4" borderId="15" xfId="0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64" fontId="0" fillId="5" borderId="9" xfId="1" applyFont="1" applyFill="1" applyBorder="1" applyAlignment="1">
      <alignment vertical="center" wrapText="1"/>
    </xf>
    <xf numFmtId="1" fontId="0" fillId="5" borderId="9" xfId="1" applyNumberFormat="1" applyFont="1" applyFill="1" applyBorder="1" applyAlignment="1">
      <alignment horizontal="left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 wrapText="1"/>
    </xf>
    <xf numFmtId="165" fontId="0" fillId="5" borderId="9" xfId="3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0" fillId="0" borderId="0" xfId="1" applyFont="1" applyFill="1" applyBorder="1" applyAlignment="1">
      <alignment vertical="center"/>
    </xf>
    <xf numFmtId="164" fontId="7" fillId="6" borderId="10" xfId="1" applyFont="1" applyFill="1" applyBorder="1" applyAlignment="1">
      <alignment horizontal="left" vertical="center" wrapText="1"/>
    </xf>
    <xf numFmtId="164" fontId="7" fillId="6" borderId="10" xfId="1" applyFont="1" applyFill="1" applyBorder="1" applyAlignment="1">
      <alignment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164" fontId="7" fillId="6" borderId="10" xfId="1" applyFont="1" applyFill="1" applyBorder="1" applyAlignment="1">
      <alignment vertical="center"/>
    </xf>
    <xf numFmtId="0" fontId="0" fillId="6" borderId="15" xfId="0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165" fontId="3" fillId="2" borderId="9" xfId="3" applyNumberFormat="1" applyFont="1" applyFill="1" applyBorder="1" applyAlignment="1">
      <alignment vertical="center"/>
    </xf>
    <xf numFmtId="165" fontId="0" fillId="2" borderId="15" xfId="3" applyNumberFormat="1" applyFont="1" applyFill="1" applyBorder="1" applyAlignment="1">
      <alignment vertical="center"/>
    </xf>
    <xf numFmtId="165" fontId="0" fillId="2" borderId="0" xfId="3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top"/>
    </xf>
    <xf numFmtId="0" fontId="0" fillId="2" borderId="0" xfId="0" applyFill="1" applyAlignment="1">
      <alignment vertical="top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7" fillId="7" borderId="9" xfId="1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164" fontId="0" fillId="7" borderId="9" xfId="1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/>
    </xf>
    <xf numFmtId="43" fontId="7" fillId="7" borderId="9" xfId="2" applyFont="1" applyFill="1" applyBorder="1" applyAlignment="1">
      <alignment vertical="center" wrapText="1"/>
    </xf>
    <xf numFmtId="43" fontId="0" fillId="7" borderId="15" xfId="0" applyNumberFormat="1" applyFill="1" applyBorder="1" applyAlignment="1">
      <alignment horizontal="center" vertical="center" wrapText="1"/>
    </xf>
    <xf numFmtId="43" fontId="0" fillId="7" borderId="21" xfId="0" applyNumberForma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top"/>
    </xf>
    <xf numFmtId="164" fontId="7" fillId="8" borderId="10" xfId="1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164" fontId="0" fillId="8" borderId="10" xfId="1" applyFont="1" applyFill="1" applyBorder="1" applyAlignment="1">
      <alignment vertical="center" wrapText="1"/>
    </xf>
    <xf numFmtId="0" fontId="7" fillId="8" borderId="10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/>
    </xf>
    <xf numFmtId="43" fontId="7" fillId="8" borderId="10" xfId="2" applyFont="1" applyFill="1" applyBorder="1" applyAlignment="1">
      <alignment vertical="center" wrapText="1"/>
    </xf>
    <xf numFmtId="43" fontId="0" fillId="8" borderId="22" xfId="0" applyNumberFormat="1" applyFill="1" applyBorder="1" applyAlignment="1">
      <alignment horizontal="center" vertical="center" wrapText="1"/>
    </xf>
    <xf numFmtId="43" fontId="0" fillId="7" borderId="0" xfId="0" applyNumberFormat="1" applyFill="1" applyAlignment="1">
      <alignment horizontal="center" vertical="center" wrapText="1"/>
    </xf>
    <xf numFmtId="43" fontId="0" fillId="3" borderId="15" xfId="0" applyNumberFormat="1" applyFill="1" applyBorder="1" applyAlignment="1">
      <alignment horizontal="center" vertical="center" wrapText="1"/>
    </xf>
    <xf numFmtId="164" fontId="0" fillId="0" borderId="16" xfId="1" applyFont="1" applyFill="1" applyBorder="1" applyAlignment="1">
      <alignment vertical="center"/>
    </xf>
    <xf numFmtId="43" fontId="2" fillId="2" borderId="16" xfId="0" applyNumberFormat="1" applyFont="1" applyFill="1" applyBorder="1" applyAlignment="1">
      <alignment vertical="top"/>
    </xf>
    <xf numFmtId="0" fontId="0" fillId="2" borderId="16" xfId="0" applyFill="1" applyBorder="1" applyAlignment="1">
      <alignment vertical="top"/>
    </xf>
    <xf numFmtId="164" fontId="3" fillId="0" borderId="20" xfId="1" applyFont="1" applyFill="1" applyBorder="1" applyAlignment="1">
      <alignment horizontal="left" vertical="center"/>
    </xf>
    <xf numFmtId="164" fontId="0" fillId="9" borderId="9" xfId="1" applyFont="1" applyFill="1" applyBorder="1" applyAlignment="1">
      <alignment vertical="center" wrapText="1"/>
    </xf>
    <xf numFmtId="164" fontId="0" fillId="9" borderId="9" xfId="1" applyFont="1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/>
    </xf>
    <xf numFmtId="164" fontId="7" fillId="9" borderId="9" xfId="1" applyFont="1" applyFill="1" applyBorder="1" applyAlignment="1">
      <alignment vertical="center"/>
    </xf>
    <xf numFmtId="43" fontId="0" fillId="9" borderId="15" xfId="0" applyNumberFormat="1" applyFill="1" applyBorder="1" applyAlignment="1">
      <alignment horizontal="center" vertical="center" wrapText="1"/>
    </xf>
    <xf numFmtId="164" fontId="0" fillId="6" borderId="9" xfId="1" applyFont="1" applyFill="1" applyBorder="1" applyAlignment="1">
      <alignment vertical="center" wrapText="1"/>
    </xf>
    <xf numFmtId="164" fontId="0" fillId="6" borderId="9" xfId="1" applyFont="1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164" fontId="7" fillId="6" borderId="9" xfId="1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164" fontId="0" fillId="3" borderId="10" xfId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vertical="center" wrapText="1"/>
    </xf>
    <xf numFmtId="0" fontId="7" fillId="9" borderId="9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43" fontId="7" fillId="9" borderId="9" xfId="2" applyFont="1" applyFill="1" applyBorder="1" applyAlignment="1">
      <alignment vertical="center" wrapText="1"/>
    </xf>
    <xf numFmtId="0" fontId="0" fillId="9" borderId="12" xfId="0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0" xfId="0" applyFill="1" applyBorder="1" applyAlignment="1">
      <alignment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165" fontId="3" fillId="2" borderId="23" xfId="3" applyNumberFormat="1" applyFont="1" applyFill="1" applyBorder="1" applyAlignment="1">
      <alignment vertical="center"/>
    </xf>
    <xf numFmtId="164" fontId="0" fillId="3" borderId="10" xfId="1" applyFont="1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top"/>
    </xf>
    <xf numFmtId="164" fontId="0" fillId="3" borderId="9" xfId="1" applyFont="1" applyFill="1" applyBorder="1" applyAlignment="1">
      <alignment vertical="center"/>
    </xf>
    <xf numFmtId="164" fontId="0" fillId="3" borderId="9" xfId="1" applyFont="1" applyFill="1" applyBorder="1" applyAlignment="1">
      <alignment horizontal="center" vertical="center" wrapText="1"/>
    </xf>
    <xf numFmtId="164" fontId="0" fillId="3" borderId="10" xfId="1" applyFont="1" applyFill="1" applyBorder="1" applyAlignment="1">
      <alignment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164" fontId="0" fillId="10" borderId="9" xfId="0" applyNumberFormat="1" applyFill="1" applyBorder="1" applyAlignment="1">
      <alignment horizontal="left" vertical="center" wrapText="1"/>
    </xf>
    <xf numFmtId="164" fontId="0" fillId="10" borderId="9" xfId="0" applyNumberFormat="1" applyFill="1" applyBorder="1" applyAlignment="1">
      <alignment horizontal="center" vertical="center" wrapText="1"/>
    </xf>
    <xf numFmtId="164" fontId="7" fillId="9" borderId="25" xfId="1" applyFont="1" applyFill="1" applyBorder="1" applyAlignment="1">
      <alignment vertical="center"/>
    </xf>
    <xf numFmtId="0" fontId="7" fillId="9" borderId="20" xfId="0" applyFont="1" applyFill="1" applyBorder="1" applyAlignment="1">
      <alignment vertical="center" wrapText="1"/>
    </xf>
    <xf numFmtId="164" fontId="0" fillId="9" borderId="20" xfId="1" applyFont="1" applyFill="1" applyBorder="1" applyAlignment="1">
      <alignment vertical="center" wrapText="1"/>
    </xf>
    <xf numFmtId="0" fontId="7" fillId="9" borderId="20" xfId="0" applyFont="1" applyFill="1" applyBorder="1" applyAlignment="1">
      <alignment horizontal="center" vertical="center"/>
    </xf>
    <xf numFmtId="164" fontId="0" fillId="5" borderId="16" xfId="1" applyFont="1" applyFill="1" applyBorder="1" applyAlignment="1">
      <alignment vertical="center" wrapText="1"/>
    </xf>
    <xf numFmtId="164" fontId="0" fillId="5" borderId="23" xfId="1" applyFont="1" applyFill="1" applyBorder="1" applyAlignment="1">
      <alignment vertical="center" wrapText="1"/>
    </xf>
    <xf numFmtId="1" fontId="0" fillId="5" borderId="8" xfId="1" applyNumberFormat="1" applyFont="1" applyFill="1" applyBorder="1" applyAlignment="1">
      <alignment horizontal="left" vertical="center" wrapText="1"/>
    </xf>
    <xf numFmtId="164" fontId="0" fillId="5" borderId="10" xfId="1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164" fontId="0" fillId="5" borderId="9" xfId="1" applyFont="1" applyFill="1" applyBorder="1" applyAlignment="1">
      <alignment vertical="center"/>
    </xf>
    <xf numFmtId="164" fontId="0" fillId="7" borderId="10" xfId="1" applyFont="1" applyFill="1" applyBorder="1" applyAlignment="1">
      <alignment horizontal="left" vertical="center" wrapText="1"/>
    </xf>
    <xf numFmtId="164" fontId="0" fillId="7" borderId="10" xfId="1" applyFont="1" applyFill="1" applyBorder="1" applyAlignment="1">
      <alignment vertical="center" wrapText="1"/>
    </xf>
    <xf numFmtId="164" fontId="0" fillId="7" borderId="10" xfId="1" applyFont="1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164" fontId="0" fillId="7" borderId="23" xfId="1" applyFont="1" applyFill="1" applyBorder="1" applyAlignment="1">
      <alignment horizontal="center" vertical="center"/>
    </xf>
    <xf numFmtId="165" fontId="7" fillId="7" borderId="12" xfId="0" applyNumberFormat="1" applyFont="1" applyFill="1" applyBorder="1" applyAlignment="1">
      <alignment horizontal="center" vertical="center" wrapText="1"/>
    </xf>
    <xf numFmtId="165" fontId="7" fillId="7" borderId="8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165" fontId="3" fillId="2" borderId="8" xfId="3" applyNumberFormat="1" applyFont="1" applyFill="1" applyBorder="1" applyAlignment="1">
      <alignment vertical="center"/>
    </xf>
    <xf numFmtId="165" fontId="0" fillId="2" borderId="12" xfId="3" applyNumberFormat="1" applyFont="1" applyFill="1" applyBorder="1" applyAlignment="1">
      <alignment vertical="center"/>
    </xf>
    <xf numFmtId="164" fontId="0" fillId="9" borderId="11" xfId="1" applyFont="1" applyFill="1" applyBorder="1" applyAlignment="1">
      <alignment vertical="center"/>
    </xf>
    <xf numFmtId="164" fontId="0" fillId="9" borderId="8" xfId="1" applyFont="1" applyFill="1" applyBorder="1" applyAlignment="1">
      <alignment vertical="center" wrapText="1"/>
    </xf>
    <xf numFmtId="164" fontId="0" fillId="9" borderId="10" xfId="1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164" fontId="0" fillId="0" borderId="8" xfId="1" applyFont="1" applyFill="1" applyBorder="1" applyAlignment="1">
      <alignment vertical="center" wrapText="1"/>
    </xf>
    <xf numFmtId="164" fontId="0" fillId="0" borderId="9" xfId="1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4" fontId="0" fillId="0" borderId="11" xfId="1" applyFont="1" applyFill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165" fontId="3" fillId="2" borderId="21" xfId="3" applyNumberFormat="1" applyFont="1" applyFill="1" applyBorder="1" applyAlignment="1">
      <alignment vertical="center"/>
    </xf>
    <xf numFmtId="165" fontId="0" fillId="2" borderId="24" xfId="3" applyNumberFormat="1" applyFont="1" applyFill="1" applyBorder="1" applyAlignment="1">
      <alignment vertical="center"/>
    </xf>
    <xf numFmtId="164" fontId="0" fillId="9" borderId="23" xfId="1" applyFont="1" applyFill="1" applyBorder="1" applyAlignment="1">
      <alignment vertical="center"/>
    </xf>
    <xf numFmtId="164" fontId="0" fillId="9" borderId="10" xfId="1" applyFont="1" applyFill="1" applyBorder="1" applyAlignment="1">
      <alignment vertical="center" wrapText="1"/>
    </xf>
    <xf numFmtId="0" fontId="0" fillId="9" borderId="10" xfId="0" applyFill="1" applyBorder="1" applyAlignment="1">
      <alignment horizontal="center" vertical="center"/>
    </xf>
    <xf numFmtId="164" fontId="0" fillId="9" borderId="24" xfId="0" applyNumberFormat="1" applyFill="1" applyBorder="1" applyAlignment="1">
      <alignment horizontal="center" vertical="center" wrapText="1"/>
    </xf>
    <xf numFmtId="164" fontId="0" fillId="0" borderId="10" xfId="1" applyFont="1" applyFill="1" applyBorder="1" applyAlignment="1">
      <alignment vertical="center"/>
    </xf>
    <xf numFmtId="164" fontId="0" fillId="5" borderId="10" xfId="1" applyFont="1" applyFill="1" applyBorder="1" applyAlignment="1">
      <alignment vertical="center" wrapText="1"/>
    </xf>
    <xf numFmtId="164" fontId="0" fillId="5" borderId="16" xfId="1" applyFont="1" applyFill="1" applyBorder="1" applyAlignment="1">
      <alignment vertical="center"/>
    </xf>
    <xf numFmtId="165" fontId="7" fillId="5" borderId="12" xfId="0" applyNumberFormat="1" applyFont="1" applyFill="1" applyBorder="1" applyAlignment="1">
      <alignment horizontal="center" vertical="center" wrapText="1"/>
    </xf>
    <xf numFmtId="164" fontId="0" fillId="3" borderId="21" xfId="1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164" fontId="0" fillId="3" borderId="16" xfId="1" applyFont="1" applyFill="1" applyBorder="1" applyAlignment="1">
      <alignment vertical="center" wrapText="1"/>
    </xf>
    <xf numFmtId="164" fontId="0" fillId="3" borderId="24" xfId="0" applyNumberFormat="1" applyFill="1" applyBorder="1" applyAlignment="1">
      <alignment horizontal="center" vertical="center" wrapText="1"/>
    </xf>
    <xf numFmtId="164" fontId="0" fillId="11" borderId="8" xfId="1" applyFont="1" applyFill="1" applyBorder="1" applyAlignment="1">
      <alignment vertical="center" wrapText="1"/>
    </xf>
    <xf numFmtId="164" fontId="0" fillId="11" borderId="10" xfId="1" applyFont="1" applyFill="1" applyBorder="1" applyAlignment="1">
      <alignment vertical="center" wrapText="1"/>
    </xf>
    <xf numFmtId="164" fontId="0" fillId="11" borderId="9" xfId="1" applyFont="1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0" fillId="11" borderId="9" xfId="0" applyFill="1" applyBorder="1" applyAlignment="1">
      <alignment horizontal="center" vertical="center"/>
    </xf>
    <xf numFmtId="164" fontId="0" fillId="11" borderId="9" xfId="1" applyFont="1" applyFill="1" applyBorder="1" applyAlignment="1">
      <alignment vertical="center"/>
    </xf>
    <xf numFmtId="165" fontId="0" fillId="11" borderId="15" xfId="3" applyNumberFormat="1" applyFont="1" applyFill="1" applyBorder="1" applyAlignment="1">
      <alignment horizontal="center" vertical="center" wrapText="1"/>
    </xf>
    <xf numFmtId="164" fontId="0" fillId="0" borderId="23" xfId="1" applyFont="1" applyFill="1" applyBorder="1" applyAlignment="1">
      <alignment vertical="center" wrapText="1"/>
    </xf>
    <xf numFmtId="164" fontId="0" fillId="0" borderId="9" xfId="1" applyFont="1" applyFill="1" applyBorder="1" applyAlignment="1">
      <alignment horizontal="center" vertical="center" wrapText="1"/>
    </xf>
    <xf numFmtId="165" fontId="0" fillId="0" borderId="15" xfId="3" applyNumberFormat="1" applyFont="1" applyFill="1" applyBorder="1" applyAlignment="1">
      <alignment horizontal="center" vertical="center" wrapText="1"/>
    </xf>
    <xf numFmtId="164" fontId="0" fillId="4" borderId="8" xfId="1" applyFont="1" applyFill="1" applyBorder="1" applyAlignment="1">
      <alignment vertical="center" wrapText="1"/>
    </xf>
    <xf numFmtId="164" fontId="0" fillId="4" borderId="9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164" fontId="0" fillId="4" borderId="9" xfId="1" applyFont="1" applyFill="1" applyBorder="1" applyAlignment="1">
      <alignment vertical="center"/>
    </xf>
    <xf numFmtId="164" fontId="0" fillId="4" borderId="15" xfId="0" applyNumberFormat="1" applyFill="1" applyBorder="1" applyAlignment="1">
      <alignment horizontal="center" vertical="center" wrapText="1"/>
    </xf>
    <xf numFmtId="164" fontId="0" fillId="12" borderId="16" xfId="1" applyFont="1" applyFill="1" applyBorder="1" applyAlignment="1">
      <alignment vertical="center" wrapText="1"/>
    </xf>
    <xf numFmtId="164" fontId="0" fillId="12" borderId="23" xfId="1" applyFont="1" applyFill="1" applyBorder="1" applyAlignment="1">
      <alignment vertical="center" wrapText="1"/>
    </xf>
    <xf numFmtId="164" fontId="0" fillId="12" borderId="10" xfId="1" applyFont="1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/>
    </xf>
    <xf numFmtId="164" fontId="0" fillId="12" borderId="9" xfId="1" applyFont="1" applyFill="1" applyBorder="1" applyAlignment="1">
      <alignment vertical="center"/>
    </xf>
    <xf numFmtId="0" fontId="0" fillId="12" borderId="22" xfId="0" applyFill="1" applyBorder="1" applyAlignment="1">
      <alignment horizontal="center" vertical="center" wrapText="1"/>
    </xf>
    <xf numFmtId="1" fontId="0" fillId="3" borderId="9" xfId="1" applyNumberFormat="1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1" fontId="0" fillId="9" borderId="9" xfId="1" applyNumberFormat="1" applyFont="1" applyFill="1" applyBorder="1" applyAlignment="1">
      <alignment horizontal="left" vertical="center" wrapText="1"/>
    </xf>
    <xf numFmtId="164" fontId="0" fillId="9" borderId="21" xfId="1" applyFont="1" applyFill="1" applyBorder="1" applyAlignment="1">
      <alignment vertical="center"/>
    </xf>
    <xf numFmtId="164" fontId="0" fillId="4" borderId="23" xfId="1" applyFont="1" applyFill="1" applyBorder="1" applyAlignment="1">
      <alignment vertical="center" wrapText="1"/>
    </xf>
    <xf numFmtId="164" fontId="0" fillId="4" borderId="10" xfId="1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165" fontId="0" fillId="3" borderId="12" xfId="3" applyNumberFormat="1" applyFont="1" applyFill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0" fillId="9" borderId="12" xfId="0" applyNumberFormat="1" applyFill="1" applyBorder="1" applyAlignment="1">
      <alignment horizontal="center" vertical="center" wrapText="1"/>
    </xf>
    <xf numFmtId="164" fontId="0" fillId="13" borderId="9" xfId="1" applyFont="1" applyFill="1" applyBorder="1" applyAlignment="1">
      <alignment vertical="center" wrapText="1"/>
    </xf>
    <xf numFmtId="164" fontId="0" fillId="13" borderId="9" xfId="1" applyFont="1" applyFill="1" applyBorder="1" applyAlignment="1">
      <alignment horizontal="center" vertical="center" wrapText="1"/>
    </xf>
    <xf numFmtId="0" fontId="0" fillId="13" borderId="23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/>
    </xf>
    <xf numFmtId="164" fontId="7" fillId="13" borderId="9" xfId="1" applyFont="1" applyFill="1" applyBorder="1" applyAlignment="1">
      <alignment vertical="center"/>
    </xf>
    <xf numFmtId="0" fontId="0" fillId="13" borderId="15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0" fillId="9" borderId="8" xfId="0" applyNumberFormat="1" applyFill="1" applyBorder="1" applyAlignment="1">
      <alignment horizontal="center" vertical="center" wrapText="1"/>
    </xf>
    <xf numFmtId="164" fontId="0" fillId="4" borderId="16" xfId="1" applyFont="1" applyFill="1" applyBorder="1" applyAlignment="1">
      <alignment vertical="center" wrapText="1"/>
    </xf>
    <xf numFmtId="164" fontId="0" fillId="4" borderId="16" xfId="1" applyFont="1" applyFill="1" applyBorder="1" applyAlignment="1">
      <alignment vertical="center"/>
    </xf>
    <xf numFmtId="0" fontId="0" fillId="4" borderId="12" xfId="0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/>
    </xf>
    <xf numFmtId="164" fontId="0" fillId="9" borderId="9" xfId="1" applyFont="1" applyFill="1" applyBorder="1" applyAlignment="1">
      <alignment vertical="center"/>
    </xf>
    <xf numFmtId="0" fontId="0" fillId="9" borderId="15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vertical="center" wrapText="1"/>
    </xf>
    <xf numFmtId="164" fontId="0" fillId="9" borderId="16" xfId="1" applyFont="1" applyFill="1" applyBorder="1" applyAlignment="1">
      <alignment vertical="center" wrapText="1"/>
    </xf>
    <xf numFmtId="164" fontId="0" fillId="9" borderId="23" xfId="1" applyFont="1" applyFill="1" applyBorder="1" applyAlignment="1">
      <alignment vertical="center" wrapText="1"/>
    </xf>
    <xf numFmtId="164" fontId="0" fillId="9" borderId="16" xfId="1" applyFont="1" applyFill="1" applyBorder="1" applyAlignment="1">
      <alignment vertical="center"/>
    </xf>
    <xf numFmtId="0" fontId="0" fillId="9" borderId="24" xfId="0" applyFill="1" applyBorder="1" applyAlignment="1">
      <alignment horizontal="center" vertical="center" wrapText="1"/>
    </xf>
    <xf numFmtId="164" fontId="7" fillId="9" borderId="10" xfId="1" applyFont="1" applyFill="1" applyBorder="1" applyAlignment="1">
      <alignment vertical="center"/>
    </xf>
    <xf numFmtId="164" fontId="7" fillId="4" borderId="9" xfId="1" applyFont="1" applyFill="1" applyBorder="1" applyAlignment="1">
      <alignment vertical="center"/>
    </xf>
    <xf numFmtId="164" fontId="0" fillId="3" borderId="23" xfId="1" applyFont="1" applyFill="1" applyBorder="1" applyAlignment="1">
      <alignment vertical="center" wrapText="1"/>
    </xf>
    <xf numFmtId="164" fontId="0" fillId="9" borderId="10" xfId="1" applyFont="1" applyFill="1" applyBorder="1" applyAlignment="1">
      <alignment vertical="center"/>
    </xf>
    <xf numFmtId="0" fontId="0" fillId="9" borderId="22" xfId="0" applyFill="1" applyBorder="1" applyAlignment="1">
      <alignment horizontal="center" vertical="center" wrapText="1"/>
    </xf>
    <xf numFmtId="164" fontId="0" fillId="4" borderId="21" xfId="1" applyFont="1" applyFill="1" applyBorder="1" applyAlignment="1">
      <alignment vertical="center"/>
    </xf>
    <xf numFmtId="164" fontId="0" fillId="14" borderId="8" xfId="1" applyFont="1" applyFill="1" applyBorder="1" applyAlignment="1">
      <alignment vertical="center" wrapText="1"/>
    </xf>
    <xf numFmtId="164" fontId="0" fillId="14" borderId="23" xfId="1" applyFont="1" applyFill="1" applyBorder="1" applyAlignment="1">
      <alignment vertical="center" wrapText="1"/>
    </xf>
    <xf numFmtId="164" fontId="0" fillId="14" borderId="9" xfId="1" applyFont="1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/>
    </xf>
    <xf numFmtId="164" fontId="0" fillId="14" borderId="21" xfId="1" applyFont="1" applyFill="1" applyBorder="1" applyAlignment="1">
      <alignment vertical="center"/>
    </xf>
    <xf numFmtId="0" fontId="0" fillId="14" borderId="12" xfId="0" applyFill="1" applyBorder="1" applyAlignment="1">
      <alignment horizontal="center" vertical="center" wrapText="1"/>
    </xf>
    <xf numFmtId="164" fontId="0" fillId="3" borderId="21" xfId="1" applyFont="1" applyFill="1" applyBorder="1" applyAlignment="1">
      <alignment vertical="center" wrapText="1"/>
    </xf>
    <xf numFmtId="164" fontId="0" fillId="4" borderId="9" xfId="1" applyFont="1" applyFill="1" applyBorder="1" applyAlignment="1">
      <alignment vertical="center" wrapText="1"/>
    </xf>
    <xf numFmtId="164" fontId="0" fillId="4" borderId="11" xfId="1" applyFont="1" applyFill="1" applyBorder="1" applyAlignment="1">
      <alignment horizontal="center" vertical="center"/>
    </xf>
    <xf numFmtId="164" fontId="0" fillId="4" borderId="11" xfId="1" applyFont="1" applyFill="1" applyBorder="1" applyAlignment="1">
      <alignment vertical="center"/>
    </xf>
    <xf numFmtId="0" fontId="0" fillId="0" borderId="16" xfId="0" applyBorder="1" applyAlignment="1">
      <alignment vertical="top"/>
    </xf>
    <xf numFmtId="164" fontId="0" fillId="0" borderId="21" xfId="1" applyFont="1" applyFill="1" applyBorder="1" applyAlignment="1">
      <alignment vertical="center"/>
    </xf>
    <xf numFmtId="164" fontId="0" fillId="3" borderId="11" xfId="1" applyFont="1" applyFill="1" applyBorder="1" applyAlignment="1">
      <alignment horizontal="center" vertical="center"/>
    </xf>
    <xf numFmtId="0" fontId="0" fillId="2" borderId="21" xfId="0" applyFill="1" applyBorder="1" applyAlignment="1">
      <alignment vertical="center" wrapText="1"/>
    </xf>
    <xf numFmtId="165" fontId="3" fillId="2" borderId="26" xfId="3" applyNumberFormat="1" applyFont="1" applyFill="1" applyBorder="1" applyAlignment="1">
      <alignment vertical="center"/>
    </xf>
    <xf numFmtId="1" fontId="0" fillId="5" borderId="10" xfId="1" applyNumberFormat="1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164" fontId="3" fillId="0" borderId="9" xfId="1" applyFont="1" applyFill="1" applyBorder="1" applyAlignment="1">
      <alignment horizontal="left" vertical="center"/>
    </xf>
    <xf numFmtId="164" fontId="0" fillId="9" borderId="21" xfId="1" applyFont="1" applyFill="1" applyBorder="1" applyAlignment="1">
      <alignment vertical="center" wrapText="1"/>
    </xf>
    <xf numFmtId="0" fontId="0" fillId="3" borderId="23" xfId="0" applyFill="1" applyBorder="1" applyAlignment="1">
      <alignment horizontal="center" vertical="center"/>
    </xf>
    <xf numFmtId="164" fontId="0" fillId="3" borderId="20" xfId="1" applyFont="1" applyFill="1" applyBorder="1" applyAlignment="1">
      <alignment vertical="center"/>
    </xf>
    <xf numFmtId="164" fontId="0" fillId="3" borderId="12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/>
    </xf>
    <xf numFmtId="164" fontId="0" fillId="9" borderId="20" xfId="1" applyFont="1" applyFill="1" applyBorder="1" applyAlignment="1">
      <alignment vertical="center"/>
    </xf>
    <xf numFmtId="0" fontId="0" fillId="9" borderId="0" xfId="0" applyFill="1" applyAlignment="1">
      <alignment horizontal="center" vertical="center" wrapText="1"/>
    </xf>
    <xf numFmtId="164" fontId="0" fillId="5" borderId="8" xfId="1" applyFont="1" applyFill="1" applyBorder="1" applyAlignment="1">
      <alignment vertical="center" wrapText="1"/>
    </xf>
    <xf numFmtId="164" fontId="0" fillId="5" borderId="9" xfId="1" applyFont="1" applyFill="1" applyBorder="1" applyAlignment="1">
      <alignment horizontal="center" vertical="center" wrapText="1"/>
    </xf>
    <xf numFmtId="164" fontId="0" fillId="5" borderId="20" xfId="1" applyFont="1" applyFill="1" applyBorder="1" applyAlignment="1">
      <alignment vertical="center"/>
    </xf>
    <xf numFmtId="164" fontId="0" fillId="5" borderId="12" xfId="0" applyNumberForma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 wrapText="1"/>
    </xf>
    <xf numFmtId="164" fontId="0" fillId="4" borderId="20" xfId="1" applyFont="1" applyFill="1" applyBorder="1" applyAlignment="1">
      <alignment vertical="center"/>
    </xf>
    <xf numFmtId="0" fontId="0" fillId="4" borderId="2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15" borderId="16" xfId="1" applyFont="1" applyFill="1" applyBorder="1" applyAlignment="1">
      <alignment vertical="center" wrapText="1"/>
    </xf>
    <xf numFmtId="164" fontId="0" fillId="15" borderId="23" xfId="1" applyFont="1" applyFill="1" applyBorder="1" applyAlignment="1">
      <alignment vertical="center" wrapText="1"/>
    </xf>
    <xf numFmtId="0" fontId="0" fillId="15" borderId="8" xfId="0" applyFill="1" applyBorder="1" applyAlignment="1">
      <alignment horizontal="center" vertical="center" wrapText="1"/>
    </xf>
    <xf numFmtId="164" fontId="0" fillId="15" borderId="8" xfId="1" applyFont="1" applyFill="1" applyBorder="1" applyAlignment="1">
      <alignment vertical="center" wrapText="1"/>
    </xf>
    <xf numFmtId="164" fontId="0" fillId="15" borderId="10" xfId="1" applyFont="1" applyFill="1" applyBorder="1" applyAlignment="1">
      <alignment horizontal="center" vertical="center" wrapText="1"/>
    </xf>
    <xf numFmtId="0" fontId="0" fillId="15" borderId="23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/>
    </xf>
    <xf numFmtId="164" fontId="0" fillId="15" borderId="26" xfId="1" applyFont="1" applyFill="1" applyBorder="1" applyAlignment="1">
      <alignment vertical="center"/>
    </xf>
    <xf numFmtId="164" fontId="0" fillId="15" borderId="24" xfId="0" applyNumberFormat="1" applyFill="1" applyBorder="1" applyAlignment="1">
      <alignment horizontal="center" vertical="center" wrapText="1"/>
    </xf>
    <xf numFmtId="165" fontId="0" fillId="9" borderId="24" xfId="3" applyNumberFormat="1" applyFont="1" applyFill="1" applyBorder="1" applyAlignment="1">
      <alignment horizontal="center" vertical="center" wrapText="1"/>
    </xf>
    <xf numFmtId="164" fontId="0" fillId="0" borderId="26" xfId="1" applyFont="1" applyFill="1" applyBorder="1" applyAlignment="1">
      <alignment vertical="center"/>
    </xf>
    <xf numFmtId="0" fontId="0" fillId="2" borderId="28" xfId="0" applyFill="1" applyBorder="1" applyAlignment="1">
      <alignment horizontal="center" vertical="top"/>
    </xf>
    <xf numFmtId="0" fontId="10" fillId="2" borderId="29" xfId="0" applyFont="1" applyFill="1" applyBorder="1" applyAlignment="1">
      <alignment horizontal="left" vertical="top"/>
    </xf>
    <xf numFmtId="0" fontId="11" fillId="2" borderId="29" xfId="0" applyFont="1" applyFill="1" applyBorder="1" applyAlignment="1">
      <alignment vertical="top"/>
    </xf>
    <xf numFmtId="0" fontId="11" fillId="2" borderId="30" xfId="0" applyFont="1" applyFill="1" applyBorder="1" applyAlignment="1">
      <alignment vertical="top" wrapText="1"/>
    </xf>
    <xf numFmtId="0" fontId="11" fillId="2" borderId="29" xfId="0" applyFont="1" applyFill="1" applyBorder="1" applyAlignment="1">
      <alignment vertical="top" wrapText="1"/>
    </xf>
    <xf numFmtId="0" fontId="11" fillId="2" borderId="30" xfId="0" applyFont="1" applyFill="1" applyBorder="1" applyAlignment="1">
      <alignment vertical="top"/>
    </xf>
    <xf numFmtId="43" fontId="10" fillId="2" borderId="29" xfId="0" applyNumberFormat="1" applyFont="1" applyFill="1" applyBorder="1" applyAlignment="1">
      <alignment vertical="top"/>
    </xf>
    <xf numFmtId="0" fontId="0" fillId="2" borderId="31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164" fontId="2" fillId="0" borderId="21" xfId="0" applyNumberFormat="1" applyFont="1" applyBorder="1" applyAlignment="1">
      <alignment vertical="top"/>
    </xf>
    <xf numFmtId="0" fontId="0" fillId="0" borderId="21" xfId="0" applyBorder="1" applyAlignment="1">
      <alignment vertical="top"/>
    </xf>
    <xf numFmtId="0" fontId="3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3" fontId="0" fillId="0" borderId="0" xfId="0" applyNumberFormat="1" applyAlignment="1">
      <alignment vertical="top"/>
    </xf>
    <xf numFmtId="0" fontId="0" fillId="10" borderId="34" xfId="0" applyFill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/>
    </xf>
    <xf numFmtId="164" fontId="0" fillId="10" borderId="24" xfId="0" applyNumberForma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/>
    </xf>
    <xf numFmtId="164" fontId="0" fillId="7" borderId="24" xfId="0" applyNumberFormat="1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12" borderId="34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/>
    </xf>
    <xf numFmtId="164" fontId="0" fillId="12" borderId="24" xfId="0" applyNumberForma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 vertical="center" wrapText="1"/>
    </xf>
    <xf numFmtId="0" fontId="0" fillId="13" borderId="35" xfId="0" applyFill="1" applyBorder="1" applyAlignment="1">
      <alignment horizontal="center" vertical="center"/>
    </xf>
    <xf numFmtId="164" fontId="0" fillId="13" borderId="24" xfId="0" applyNumberForma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/>
    </xf>
    <xf numFmtId="164" fontId="0" fillId="5" borderId="24" xfId="0" applyNumberFormat="1" applyFill="1" applyBorder="1" applyAlignment="1">
      <alignment horizontal="center" vertical="center" wrapText="1"/>
    </xf>
    <xf numFmtId="0" fontId="0" fillId="14" borderId="17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4" fontId="1" fillId="14" borderId="24" xfId="3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top"/>
    </xf>
    <xf numFmtId="0" fontId="0" fillId="0" borderId="0" xfId="0" applyAlignment="1">
      <alignment horizontal="center" vertical="center"/>
    </xf>
    <xf numFmtId="0" fontId="0" fillId="15" borderId="17" xfId="0" applyFill="1" applyBorder="1" applyAlignment="1">
      <alignment horizontal="center" vertical="center" wrapText="1"/>
    </xf>
    <xf numFmtId="0" fontId="0" fillId="15" borderId="10" xfId="0" applyFill="1" applyBorder="1" applyAlignment="1">
      <alignment horizontal="center" vertical="center" wrapText="1"/>
    </xf>
    <xf numFmtId="4" fontId="1" fillId="15" borderId="24" xfId="3" applyNumberFormat="1" applyFont="1" applyFill="1" applyBorder="1" applyAlignment="1">
      <alignment horizontal="right" vertic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" fontId="1" fillId="6" borderId="12" xfId="3" applyNumberFormat="1" applyFont="1" applyFill="1" applyBorder="1" applyAlignment="1">
      <alignment horizontal="right" vertical="center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" fontId="1" fillId="11" borderId="36" xfId="3" applyNumberFormat="1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" fontId="3" fillId="0" borderId="39" xfId="3" applyNumberFormat="1" applyFont="1" applyBorder="1" applyAlignment="1">
      <alignment horizontal="right" vertical="center"/>
    </xf>
    <xf numFmtId="4" fontId="3" fillId="0" borderId="40" xfId="3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164" fontId="0" fillId="0" borderId="0" xfId="0" applyNumberFormat="1" applyAlignment="1">
      <alignment vertical="top" wrapText="1"/>
    </xf>
    <xf numFmtId="0" fontId="0" fillId="0" borderId="14" xfId="0" applyBorder="1" applyAlignment="1">
      <alignment vertical="top"/>
    </xf>
    <xf numFmtId="0" fontId="6" fillId="0" borderId="0" xfId="4" applyFont="1" applyAlignment="1">
      <alignment vertical="top"/>
    </xf>
    <xf numFmtId="0" fontId="1" fillId="0" borderId="0" xfId="4" applyAlignment="1">
      <alignment vertical="top"/>
    </xf>
    <xf numFmtId="0" fontId="3" fillId="2" borderId="2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/>
    </xf>
    <xf numFmtId="0" fontId="3" fillId="2" borderId="5" xfId="4" applyFont="1" applyFill="1" applyBorder="1" applyAlignment="1">
      <alignment horizontal="center" vertical="center"/>
    </xf>
    <xf numFmtId="0" fontId="1" fillId="0" borderId="0" xfId="4" applyAlignment="1">
      <alignment horizontal="center" vertical="top"/>
    </xf>
    <xf numFmtId="0" fontId="3" fillId="16" borderId="19" xfId="4" applyFont="1" applyFill="1" applyBorder="1" applyAlignment="1">
      <alignment horizontal="center" vertical="center"/>
    </xf>
    <xf numFmtId="164" fontId="3" fillId="16" borderId="9" xfId="1" applyFont="1" applyFill="1" applyBorder="1" applyAlignment="1">
      <alignment horizontal="left" vertical="center"/>
    </xf>
    <xf numFmtId="0" fontId="1" fillId="16" borderId="9" xfId="4" applyFill="1" applyBorder="1" applyAlignment="1">
      <alignment horizontal="center" vertical="center"/>
    </xf>
    <xf numFmtId="164" fontId="0" fillId="16" borderId="9" xfId="1" applyFont="1" applyFill="1" applyBorder="1" applyAlignment="1">
      <alignment vertical="center" wrapText="1"/>
    </xf>
    <xf numFmtId="164" fontId="0" fillId="16" borderId="9" xfId="1" applyFont="1" applyFill="1" applyBorder="1" applyAlignment="1">
      <alignment horizontal="center" vertical="center" wrapText="1"/>
    </xf>
    <xf numFmtId="164" fontId="0" fillId="16" borderId="9" xfId="1" applyFont="1" applyFill="1" applyBorder="1" applyAlignment="1">
      <alignment vertical="center"/>
    </xf>
    <xf numFmtId="0" fontId="1" fillId="16" borderId="41" xfId="4" applyFill="1" applyBorder="1" applyAlignment="1">
      <alignment horizontal="center" vertical="center" wrapText="1"/>
    </xf>
    <xf numFmtId="164" fontId="2" fillId="0" borderId="0" xfId="4" applyNumberFormat="1" applyFont="1" applyAlignment="1">
      <alignment vertical="top"/>
    </xf>
    <xf numFmtId="0" fontId="3" fillId="2" borderId="18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1" fillId="2" borderId="9" xfId="4" applyFill="1" applyBorder="1" applyAlignment="1">
      <alignment horizontal="center" vertical="center"/>
    </xf>
    <xf numFmtId="0" fontId="1" fillId="2" borderId="9" xfId="4" applyFill="1" applyBorder="1" applyAlignment="1">
      <alignment vertical="center" wrapText="1"/>
    </xf>
    <xf numFmtId="0" fontId="1" fillId="2" borderId="9" xfId="4" applyFill="1" applyBorder="1" applyAlignment="1">
      <alignment vertical="center"/>
    </xf>
    <xf numFmtId="0" fontId="1" fillId="2" borderId="0" xfId="4" applyFill="1" applyAlignment="1">
      <alignment vertical="top"/>
    </xf>
    <xf numFmtId="0" fontId="3" fillId="13" borderId="19" xfId="4" applyFont="1" applyFill="1" applyBorder="1" applyAlignment="1">
      <alignment horizontal="center" vertical="center"/>
    </xf>
    <xf numFmtId="43" fontId="7" fillId="13" borderId="9" xfId="4" applyNumberFormat="1" applyFont="1" applyFill="1" applyBorder="1" applyAlignment="1">
      <alignment horizontal="center" vertical="center" wrapText="1"/>
    </xf>
    <xf numFmtId="43" fontId="7" fillId="13" borderId="12" xfId="4" applyNumberFormat="1" applyFont="1" applyFill="1" applyBorder="1" applyAlignment="1">
      <alignment horizontal="center" vertical="center" wrapText="1"/>
    </xf>
    <xf numFmtId="0" fontId="1" fillId="4" borderId="20" xfId="4" applyFill="1" applyBorder="1" applyAlignment="1">
      <alignment horizontal="center" vertical="center"/>
    </xf>
    <xf numFmtId="0" fontId="1" fillId="4" borderId="9" xfId="4" applyFill="1" applyBorder="1" applyAlignment="1">
      <alignment horizontal="center" vertical="center"/>
    </xf>
    <xf numFmtId="0" fontId="1" fillId="4" borderId="12" xfId="4" applyFill="1" applyBorder="1" applyAlignment="1">
      <alignment horizontal="center" vertical="center" wrapText="1"/>
    </xf>
    <xf numFmtId="0" fontId="1" fillId="4" borderId="10" xfId="4" applyFill="1" applyBorder="1" applyAlignment="1">
      <alignment horizontal="center" vertical="center"/>
    </xf>
    <xf numFmtId="0" fontId="3" fillId="5" borderId="19" xfId="4" applyFont="1" applyFill="1" applyBorder="1" applyAlignment="1">
      <alignment horizontal="center" vertical="center"/>
    </xf>
    <xf numFmtId="164" fontId="3" fillId="5" borderId="9" xfId="1" applyFont="1" applyFill="1" applyBorder="1" applyAlignment="1">
      <alignment horizontal="left" vertical="center"/>
    </xf>
    <xf numFmtId="0" fontId="1" fillId="5" borderId="9" xfId="4" applyFill="1" applyBorder="1" applyAlignment="1">
      <alignment horizontal="center" vertical="center"/>
    </xf>
    <xf numFmtId="0" fontId="1" fillId="5" borderId="22" xfId="4" applyFill="1" applyBorder="1" applyAlignment="1">
      <alignment horizontal="center" vertical="center" wrapText="1"/>
    </xf>
    <xf numFmtId="164" fontId="7" fillId="6" borderId="20" xfId="4" applyNumberFormat="1" applyFont="1" applyFill="1" applyBorder="1" applyAlignment="1">
      <alignment horizontal="center" vertical="center" wrapText="1"/>
    </xf>
    <xf numFmtId="164" fontId="7" fillId="6" borderId="20" xfId="4" applyNumberFormat="1" applyFont="1" applyFill="1" applyBorder="1" applyAlignment="1">
      <alignment horizontal="left" vertical="center" wrapText="1"/>
    </xf>
    <xf numFmtId="164" fontId="7" fillId="6" borderId="42" xfId="4" applyNumberFormat="1" applyFont="1" applyFill="1" applyBorder="1" applyAlignment="1">
      <alignment horizontal="center" vertical="center" wrapText="1"/>
    </xf>
    <xf numFmtId="164" fontId="7" fillId="17" borderId="9" xfId="4" applyNumberFormat="1" applyFont="1" applyFill="1" applyBorder="1" applyAlignment="1">
      <alignment horizontal="center" vertical="center" wrapText="1"/>
    </xf>
    <xf numFmtId="164" fontId="7" fillId="17" borderId="9" xfId="4" applyNumberFormat="1" applyFont="1" applyFill="1" applyBorder="1" applyAlignment="1">
      <alignment horizontal="left" vertical="center" wrapText="1"/>
    </xf>
    <xf numFmtId="164" fontId="7" fillId="17" borderId="12" xfId="4" applyNumberFormat="1" applyFont="1" applyFill="1" applyBorder="1" applyAlignment="1">
      <alignment horizontal="center" vertical="center" wrapText="1"/>
    </xf>
    <xf numFmtId="43" fontId="7" fillId="13" borderId="20" xfId="4" applyNumberFormat="1" applyFont="1" applyFill="1" applyBorder="1" applyAlignment="1">
      <alignment horizontal="center" vertical="center" wrapText="1"/>
    </xf>
    <xf numFmtId="43" fontId="7" fillId="13" borderId="20" xfId="4" applyNumberFormat="1" applyFont="1" applyFill="1" applyBorder="1" applyAlignment="1">
      <alignment horizontal="left" vertical="center" wrapText="1"/>
    </xf>
    <xf numFmtId="43" fontId="7" fillId="13" borderId="42" xfId="4" applyNumberFormat="1" applyFont="1" applyFill="1" applyBorder="1" applyAlignment="1">
      <alignment horizontal="center" vertical="center" wrapText="1"/>
    </xf>
    <xf numFmtId="0" fontId="3" fillId="4" borderId="13" xfId="4" applyFont="1" applyFill="1" applyBorder="1" applyAlignment="1">
      <alignment horizontal="center" vertical="center"/>
    </xf>
    <xf numFmtId="164" fontId="3" fillId="4" borderId="14" xfId="1" applyFont="1" applyFill="1" applyBorder="1" applyAlignment="1">
      <alignment horizontal="left" vertical="center"/>
    </xf>
    <xf numFmtId="0" fontId="1" fillId="4" borderId="14" xfId="4" applyFill="1" applyBorder="1" applyAlignment="1">
      <alignment horizontal="center" vertical="center"/>
    </xf>
    <xf numFmtId="164" fontId="0" fillId="4" borderId="25" xfId="1" applyFont="1" applyFill="1" applyBorder="1" applyAlignment="1">
      <alignment vertical="center" wrapText="1"/>
    </xf>
    <xf numFmtId="164" fontId="0" fillId="4" borderId="20" xfId="1" applyFont="1" applyFill="1" applyBorder="1" applyAlignment="1">
      <alignment vertical="center" wrapText="1"/>
    </xf>
    <xf numFmtId="164" fontId="0" fillId="4" borderId="20" xfId="1" applyFont="1" applyFill="1" applyBorder="1" applyAlignment="1">
      <alignment horizontal="center" vertical="center" wrapText="1"/>
    </xf>
    <xf numFmtId="0" fontId="1" fillId="2" borderId="28" xfId="4" applyFill="1" applyBorder="1" applyAlignment="1">
      <alignment horizontal="center" vertical="top"/>
    </xf>
    <xf numFmtId="0" fontId="10" fillId="2" borderId="29" xfId="4" applyFont="1" applyFill="1" applyBorder="1" applyAlignment="1">
      <alignment horizontal="left" vertical="top"/>
    </xf>
    <xf numFmtId="0" fontId="11" fillId="2" borderId="29" xfId="4" applyFont="1" applyFill="1" applyBorder="1" applyAlignment="1">
      <alignment vertical="top"/>
    </xf>
    <xf numFmtId="0" fontId="11" fillId="2" borderId="30" xfId="4" applyFont="1" applyFill="1" applyBorder="1" applyAlignment="1">
      <alignment vertical="top" wrapText="1"/>
    </xf>
    <xf numFmtId="0" fontId="11" fillId="2" borderId="29" xfId="4" applyFont="1" applyFill="1" applyBorder="1" applyAlignment="1">
      <alignment vertical="top" wrapText="1"/>
    </xf>
    <xf numFmtId="0" fontId="11" fillId="2" borderId="30" xfId="4" applyFont="1" applyFill="1" applyBorder="1" applyAlignment="1">
      <alignment vertical="top"/>
    </xf>
    <xf numFmtId="43" fontId="10" fillId="2" borderId="29" xfId="4" applyNumberFormat="1" applyFont="1" applyFill="1" applyBorder="1" applyAlignment="1">
      <alignment vertical="top"/>
    </xf>
    <xf numFmtId="0" fontId="1" fillId="2" borderId="31" xfId="4" applyFill="1" applyBorder="1" applyAlignment="1">
      <alignment vertical="top"/>
    </xf>
    <xf numFmtId="164" fontId="2" fillId="0" borderId="21" xfId="4" applyNumberFormat="1" applyFont="1" applyBorder="1" applyAlignment="1">
      <alignment vertical="top"/>
    </xf>
    <xf numFmtId="0" fontId="1" fillId="0" borderId="21" xfId="4" applyBorder="1" applyAlignment="1">
      <alignment vertical="top"/>
    </xf>
    <xf numFmtId="0" fontId="1" fillId="0" borderId="0" xfId="4" applyAlignment="1">
      <alignment vertical="top" wrapText="1"/>
    </xf>
    <xf numFmtId="0" fontId="3" fillId="0" borderId="32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33" xfId="4" applyFont="1" applyBorder="1" applyAlignment="1">
      <alignment horizontal="center" vertical="center"/>
    </xf>
    <xf numFmtId="164" fontId="3" fillId="0" borderId="0" xfId="4" applyNumberFormat="1" applyFont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43" fontId="1" fillId="0" borderId="0" xfId="4" applyNumberFormat="1" applyAlignment="1">
      <alignment vertical="top"/>
    </xf>
    <xf numFmtId="0" fontId="1" fillId="3" borderId="34" xfId="4" applyFill="1" applyBorder="1" applyAlignment="1">
      <alignment horizontal="center" vertical="center" wrapText="1"/>
    </xf>
    <xf numFmtId="0" fontId="1" fillId="3" borderId="23" xfId="4" applyFill="1" applyBorder="1" applyAlignment="1">
      <alignment horizontal="center" vertical="center"/>
    </xf>
    <xf numFmtId="164" fontId="1" fillId="3" borderId="24" xfId="4" applyNumberFormat="1" applyFill="1" applyBorder="1" applyAlignment="1">
      <alignment horizontal="center" vertical="center"/>
    </xf>
    <xf numFmtId="164" fontId="1" fillId="0" borderId="0" xfId="4" applyNumberFormat="1" applyAlignment="1">
      <alignment vertical="top"/>
    </xf>
    <xf numFmtId="0" fontId="1" fillId="4" borderId="18" xfId="4" applyFill="1" applyBorder="1" applyAlignment="1">
      <alignment horizontal="center" vertical="center" wrapText="1"/>
    </xf>
    <xf numFmtId="0" fontId="1" fillId="4" borderId="11" xfId="4" applyFill="1" applyBorder="1" applyAlignment="1">
      <alignment horizontal="center" vertical="center"/>
    </xf>
    <xf numFmtId="43" fontId="1" fillId="4" borderId="15" xfId="4" applyNumberFormat="1" applyFill="1" applyBorder="1" applyAlignment="1">
      <alignment horizontal="center" vertical="center"/>
    </xf>
    <xf numFmtId="0" fontId="7" fillId="13" borderId="19" xfId="4" applyFont="1" applyFill="1" applyBorder="1" applyAlignment="1">
      <alignment horizontal="center" vertical="center" wrapText="1"/>
    </xf>
    <xf numFmtId="0" fontId="7" fillId="13" borderId="20" xfId="4" applyFont="1" applyFill="1" applyBorder="1" applyAlignment="1">
      <alignment horizontal="center" vertical="center" wrapText="1"/>
    </xf>
    <xf numFmtId="164" fontId="1" fillId="0" borderId="0" xfId="4" applyNumberFormat="1" applyAlignment="1">
      <alignment vertical="center" wrapText="1"/>
    </xf>
    <xf numFmtId="164" fontId="1" fillId="0" borderId="0" xfId="4" applyNumberFormat="1" applyAlignment="1">
      <alignment vertical="center"/>
    </xf>
    <xf numFmtId="165" fontId="1" fillId="0" borderId="0" xfId="4" applyNumberFormat="1" applyAlignment="1">
      <alignment vertical="top"/>
    </xf>
    <xf numFmtId="0" fontId="1" fillId="0" borderId="0" xfId="4" applyAlignment="1">
      <alignment horizontal="center" vertical="center"/>
    </xf>
    <xf numFmtId="0" fontId="7" fillId="6" borderId="19" xfId="4" applyFont="1" applyFill="1" applyBorder="1" applyAlignment="1">
      <alignment horizontal="center" vertical="center" wrapText="1"/>
    </xf>
    <xf numFmtId="0" fontId="7" fillId="6" borderId="20" xfId="4" applyFont="1" applyFill="1" applyBorder="1" applyAlignment="1">
      <alignment horizontal="center" vertical="center" wrapText="1"/>
    </xf>
    <xf numFmtId="0" fontId="7" fillId="17" borderId="19" xfId="4" applyFont="1" applyFill="1" applyBorder="1" applyAlignment="1">
      <alignment horizontal="center" vertical="center" wrapText="1"/>
    </xf>
    <xf numFmtId="0" fontId="7" fillId="17" borderId="20" xfId="4" applyFont="1" applyFill="1" applyBorder="1" applyAlignment="1">
      <alignment horizontal="center" vertical="center" wrapText="1"/>
    </xf>
    <xf numFmtId="164" fontId="7" fillId="17" borderId="42" xfId="4" applyNumberFormat="1" applyFont="1" applyFill="1" applyBorder="1" applyAlignment="1">
      <alignment horizontal="center" vertical="center" wrapText="1"/>
    </xf>
    <xf numFmtId="0" fontId="7" fillId="5" borderId="28" xfId="4" applyFont="1" applyFill="1" applyBorder="1" applyAlignment="1">
      <alignment horizontal="center" vertical="center" wrapText="1"/>
    </xf>
    <xf numFmtId="0" fontId="7" fillId="5" borderId="29" xfId="4" applyFont="1" applyFill="1" applyBorder="1" applyAlignment="1">
      <alignment horizontal="center" vertical="center" wrapText="1"/>
    </xf>
    <xf numFmtId="43" fontId="7" fillId="5" borderId="36" xfId="4" applyNumberFormat="1" applyFont="1" applyFill="1" applyBorder="1" applyAlignment="1">
      <alignment horizontal="center" vertical="center" wrapText="1"/>
    </xf>
    <xf numFmtId="0" fontId="3" fillId="0" borderId="37" xfId="4" applyFont="1" applyBorder="1" applyAlignment="1">
      <alignment horizontal="center" vertical="center"/>
    </xf>
    <xf numFmtId="0" fontId="3" fillId="0" borderId="38" xfId="4" applyFont="1" applyBorder="1" applyAlignment="1">
      <alignment horizontal="center" vertical="center"/>
    </xf>
    <xf numFmtId="164" fontId="3" fillId="0" borderId="43" xfId="4" applyNumberFormat="1" applyFont="1" applyBorder="1" applyAlignment="1">
      <alignment horizontal="center" vertical="center"/>
    </xf>
    <xf numFmtId="164" fontId="3" fillId="0" borderId="0" xfId="4" applyNumberFormat="1" applyFont="1" applyAlignment="1">
      <alignment vertical="center" wrapText="1"/>
    </xf>
    <xf numFmtId="164" fontId="3" fillId="0" borderId="0" xfId="4" applyNumberFormat="1" applyFont="1" applyAlignment="1">
      <alignment vertical="center"/>
    </xf>
    <xf numFmtId="0" fontId="4" fillId="0" borderId="0" xfId="4" applyFont="1" applyAlignment="1">
      <alignment vertical="top"/>
    </xf>
    <xf numFmtId="164" fontId="1" fillId="0" borderId="0" xfId="4" applyNumberFormat="1" applyAlignment="1">
      <alignment vertical="top" wrapText="1"/>
    </xf>
    <xf numFmtId="0" fontId="1" fillId="0" borderId="14" xfId="4" applyBorder="1" applyAlignment="1">
      <alignment vertical="top"/>
    </xf>
    <xf numFmtId="43" fontId="12" fillId="13" borderId="25" xfId="4" applyNumberFormat="1" applyFont="1" applyFill="1" applyBorder="1" applyAlignment="1">
      <alignment horizontal="left" vertical="center" wrapText="1"/>
    </xf>
    <xf numFmtId="164" fontId="0" fillId="16" borderId="9" xfId="1" applyFont="1" applyFill="1" applyBorder="1" applyAlignment="1">
      <alignment horizontal="left" wrapText="1"/>
    </xf>
    <xf numFmtId="0" fontId="1" fillId="2" borderId="9" xfId="4" applyFill="1" applyBorder="1" applyAlignment="1">
      <alignment horizontal="left" vertical="center" wrapText="1"/>
    </xf>
    <xf numFmtId="43" fontId="7" fillId="13" borderId="9" xfId="4" applyNumberFormat="1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left" vertical="center"/>
    </xf>
    <xf numFmtId="4" fontId="0" fillId="3" borderId="23" xfId="0" applyNumberForma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center" vertical="center" wrapText="1"/>
    </xf>
    <xf numFmtId="4" fontId="7" fillId="6" borderId="20" xfId="0" applyNumberFormat="1" applyFont="1" applyFill="1" applyBorder="1" applyAlignment="1">
      <alignment horizontal="right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/>
    </xf>
    <xf numFmtId="0" fontId="0" fillId="4" borderId="22" xfId="0" applyFill="1" applyBorder="1" applyAlignment="1">
      <alignment horizontal="center" vertical="center" wrapText="1"/>
    </xf>
    <xf numFmtId="164" fontId="0" fillId="13" borderId="9" xfId="1" applyFont="1" applyFill="1" applyBorder="1" applyAlignment="1">
      <alignment vertical="center"/>
    </xf>
    <xf numFmtId="0" fontId="0" fillId="13" borderId="22" xfId="0" applyFill="1" applyBorder="1" applyAlignment="1">
      <alignment horizontal="center" vertical="center" wrapText="1"/>
    </xf>
    <xf numFmtId="1" fontId="0" fillId="13" borderId="9" xfId="1" applyNumberFormat="1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4" fontId="0" fillId="3" borderId="24" xfId="0" applyNumberFormat="1" applyFill="1" applyBorder="1" applyAlignment="1">
      <alignment horizontal="center" vertical="center"/>
    </xf>
    <xf numFmtId="43" fontId="0" fillId="4" borderId="15" xfId="0" applyNumberFormat="1" applyFill="1" applyBorder="1" applyAlignment="1">
      <alignment horizontal="center" vertical="center"/>
    </xf>
    <xf numFmtId="0" fontId="7" fillId="13" borderId="19" xfId="0" applyFont="1" applyFill="1" applyBorder="1" applyAlignment="1">
      <alignment horizontal="center" vertical="center" wrapText="1"/>
    </xf>
    <xf numFmtId="0" fontId="7" fillId="13" borderId="20" xfId="0" applyFont="1" applyFill="1" applyBorder="1" applyAlignment="1">
      <alignment horizontal="center" vertical="center" wrapText="1"/>
    </xf>
    <xf numFmtId="43" fontId="7" fillId="13" borderId="42" xfId="0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164" fontId="7" fillId="6" borderId="42" xfId="0" applyNumberFormat="1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43" fontId="7" fillId="5" borderId="36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64" fontId="3" fillId="2" borderId="43" xfId="0" applyNumberFormat="1" applyFont="1" applyFill="1" applyBorder="1" applyAlignment="1">
      <alignment horizontal="center" vertical="center"/>
    </xf>
    <xf numFmtId="0" fontId="0" fillId="2" borderId="20" xfId="0" applyFill="1" applyBorder="1" applyAlignment="1">
      <alignment vertical="center" wrapText="1"/>
    </xf>
    <xf numFmtId="0" fontId="0" fillId="2" borderId="20" xfId="0" applyFill="1" applyBorder="1" applyAlignment="1">
      <alignment vertical="center"/>
    </xf>
    <xf numFmtId="165" fontId="3" fillId="2" borderId="20" xfId="3" applyNumberFormat="1" applyFont="1" applyFill="1" applyBorder="1" applyAlignment="1">
      <alignment vertical="center"/>
    </xf>
    <xf numFmtId="165" fontId="0" fillId="2" borderId="27" xfId="3" applyNumberFormat="1" applyFont="1" applyFill="1" applyBorder="1" applyAlignment="1">
      <alignment vertical="center"/>
    </xf>
    <xf numFmtId="164" fontId="3" fillId="0" borderId="45" xfId="1" applyFont="1" applyFill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164" fontId="0" fillId="5" borderId="45" xfId="1" applyFont="1" applyFill="1" applyBorder="1" applyAlignment="1">
      <alignment vertical="center" wrapText="1"/>
    </xf>
    <xf numFmtId="164" fontId="0" fillId="5" borderId="45" xfId="1" applyFont="1" applyFill="1" applyBorder="1" applyAlignment="1">
      <alignment horizontal="center" vertical="center" wrapText="1"/>
    </xf>
    <xf numFmtId="0" fontId="0" fillId="5" borderId="45" xfId="0" applyFill="1" applyBorder="1" applyAlignment="1">
      <alignment horizontal="center" vertical="center"/>
    </xf>
    <xf numFmtId="164" fontId="0" fillId="5" borderId="45" xfId="1" applyFont="1" applyFill="1" applyBorder="1" applyAlignment="1">
      <alignment vertical="center"/>
    </xf>
    <xf numFmtId="0" fontId="0" fillId="5" borderId="47" xfId="0" applyFill="1" applyBorder="1" applyAlignment="1">
      <alignment horizontal="center" vertical="center" wrapText="1"/>
    </xf>
    <xf numFmtId="164" fontId="0" fillId="4" borderId="50" xfId="1" applyFont="1" applyFill="1" applyBorder="1" applyAlignment="1">
      <alignment vertical="center" wrapText="1"/>
    </xf>
    <xf numFmtId="164" fontId="0" fillId="4" borderId="14" xfId="1" applyFont="1" applyFill="1" applyBorder="1" applyAlignment="1">
      <alignment vertical="center" wrapText="1"/>
    </xf>
    <xf numFmtId="164" fontId="0" fillId="4" borderId="10" xfId="1" applyFont="1" applyFill="1" applyBorder="1" applyAlignment="1">
      <alignment vertical="center" wrapText="1"/>
    </xf>
    <xf numFmtId="164" fontId="0" fillId="4" borderId="14" xfId="1" applyFont="1" applyFill="1" applyBorder="1" applyAlignment="1">
      <alignment horizontal="center" vertical="center" wrapText="1"/>
    </xf>
    <xf numFmtId="164" fontId="0" fillId="4" borderId="14" xfId="1" applyFont="1" applyFill="1" applyBorder="1" applyAlignment="1">
      <alignment vertical="center"/>
    </xf>
    <xf numFmtId="0" fontId="1" fillId="4" borderId="24" xfId="4" applyFill="1" applyBorder="1" applyAlignment="1">
      <alignment horizontal="center" vertical="center" wrapText="1"/>
    </xf>
    <xf numFmtId="0" fontId="3" fillId="2" borderId="28" xfId="4" applyFont="1" applyFill="1" applyBorder="1" applyAlignment="1">
      <alignment horizontal="center" vertical="center"/>
    </xf>
    <xf numFmtId="0" fontId="3" fillId="2" borderId="29" xfId="4" applyFont="1" applyFill="1" applyBorder="1" applyAlignment="1">
      <alignment horizontal="center" vertical="center"/>
    </xf>
    <xf numFmtId="0" fontId="1" fillId="2" borderId="29" xfId="4" applyFill="1" applyBorder="1" applyAlignment="1">
      <alignment horizontal="center" vertical="center"/>
    </xf>
    <xf numFmtId="0" fontId="1" fillId="2" borderId="29" xfId="4" applyFill="1" applyBorder="1" applyAlignment="1">
      <alignment vertical="center" wrapText="1"/>
    </xf>
    <xf numFmtId="0" fontId="1" fillId="2" borderId="29" xfId="4" applyFill="1" applyBorder="1" applyAlignment="1">
      <alignment vertical="center"/>
    </xf>
    <xf numFmtId="165" fontId="3" fillId="2" borderId="29" xfId="3" applyNumberFormat="1" applyFont="1" applyFill="1" applyBorder="1" applyAlignment="1">
      <alignment vertical="center"/>
    </xf>
    <xf numFmtId="165" fontId="0" fillId="2" borderId="31" xfId="3" applyNumberFormat="1" applyFont="1" applyFill="1" applyBorder="1" applyAlignment="1">
      <alignment vertical="center"/>
    </xf>
    <xf numFmtId="0" fontId="3" fillId="18" borderId="17" xfId="4" applyFont="1" applyFill="1" applyBorder="1" applyAlignment="1">
      <alignment vertical="center"/>
    </xf>
    <xf numFmtId="164" fontId="3" fillId="18" borderId="10" xfId="1" applyFont="1" applyFill="1" applyBorder="1" applyAlignment="1">
      <alignment vertical="center"/>
    </xf>
    <xf numFmtId="0" fontId="1" fillId="18" borderId="10" xfId="4" applyFill="1" applyBorder="1" applyAlignment="1">
      <alignment vertical="center"/>
    </xf>
    <xf numFmtId="164" fontId="7" fillId="18" borderId="9" xfId="4" applyNumberFormat="1" applyFont="1" applyFill="1" applyBorder="1" applyAlignment="1">
      <alignment horizontal="left" vertical="center" wrapText="1"/>
    </xf>
    <xf numFmtId="0" fontId="3" fillId="6" borderId="18" xfId="4" applyFont="1" applyFill="1" applyBorder="1" applyAlignment="1">
      <alignment horizontal="center" vertical="center"/>
    </xf>
    <xf numFmtId="164" fontId="3" fillId="6" borderId="9" xfId="1" applyFont="1" applyFill="1" applyBorder="1" applyAlignment="1">
      <alignment vertical="center"/>
    </xf>
    <xf numFmtId="0" fontId="1" fillId="6" borderId="9" xfId="4" applyFill="1" applyBorder="1" applyAlignment="1">
      <alignment horizontal="center" vertical="center"/>
    </xf>
    <xf numFmtId="0" fontId="3" fillId="13" borderId="18" xfId="4" applyFont="1" applyFill="1" applyBorder="1" applyAlignment="1">
      <alignment horizontal="center" vertical="center"/>
    </xf>
    <xf numFmtId="164" fontId="3" fillId="13" borderId="9" xfId="1" applyFont="1" applyFill="1" applyBorder="1" applyAlignment="1">
      <alignment vertical="center"/>
    </xf>
    <xf numFmtId="0" fontId="1" fillId="13" borderId="9" xfId="4" applyFill="1" applyBorder="1" applyAlignment="1">
      <alignment horizontal="center" vertical="center"/>
    </xf>
    <xf numFmtId="0" fontId="3" fillId="4" borderId="17" xfId="4" applyFont="1" applyFill="1" applyBorder="1" applyAlignment="1">
      <alignment vertical="center"/>
    </xf>
    <xf numFmtId="164" fontId="3" fillId="4" borderId="10" xfId="1" applyFont="1" applyFill="1" applyBorder="1" applyAlignment="1">
      <alignment vertical="center"/>
    </xf>
    <xf numFmtId="0" fontId="1" fillId="4" borderId="10" xfId="4" applyFill="1" applyBorder="1" applyAlignment="1">
      <alignment vertical="center"/>
    </xf>
    <xf numFmtId="0" fontId="3" fillId="13" borderId="13" xfId="4" applyFont="1" applyFill="1" applyBorder="1" applyAlignment="1">
      <alignment horizontal="center" vertical="center"/>
    </xf>
    <xf numFmtId="164" fontId="3" fillId="13" borderId="14" xfId="1" applyFont="1" applyFill="1" applyBorder="1" applyAlignment="1">
      <alignment horizontal="left" vertical="center"/>
    </xf>
    <xf numFmtId="0" fontId="1" fillId="13" borderId="14" xfId="4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20" xfId="1" applyFont="1" applyFill="1" applyBorder="1" applyAlignment="1">
      <alignment horizontal="left" vertical="center" wrapText="1"/>
    </xf>
    <xf numFmtId="164" fontId="3" fillId="0" borderId="10" xfId="1" applyFont="1" applyFill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3" fillId="0" borderId="7" xfId="1" applyFont="1" applyFill="1" applyBorder="1" applyAlignment="1">
      <alignment horizontal="left" vertical="center"/>
    </xf>
    <xf numFmtId="164" fontId="3" fillId="0" borderId="14" xfId="1" applyFont="1" applyFill="1" applyBorder="1" applyAlignment="1">
      <alignment horizontal="left" vertical="center"/>
    </xf>
    <xf numFmtId="164" fontId="3" fillId="0" borderId="10" xfId="1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3" fillId="0" borderId="14" xfId="1" applyFont="1" applyFill="1" applyBorder="1" applyAlignment="1">
      <alignment horizontal="left" vertical="center" wrapText="1"/>
    </xf>
    <xf numFmtId="164" fontId="3" fillId="0" borderId="20" xfId="1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top"/>
    </xf>
    <xf numFmtId="0" fontId="10" fillId="2" borderId="48" xfId="0" applyFont="1" applyFill="1" applyBorder="1" applyAlignment="1">
      <alignment horizontal="center" vertical="top"/>
    </xf>
    <xf numFmtId="0" fontId="10" fillId="2" borderId="49" xfId="0" applyFont="1" applyFill="1" applyBorder="1" applyAlignment="1">
      <alignment horizontal="center" vertical="top"/>
    </xf>
    <xf numFmtId="0" fontId="5" fillId="0" borderId="0" xfId="4" applyFont="1" applyAlignment="1">
      <alignment horizontal="center" vertical="top"/>
    </xf>
    <xf numFmtId="0" fontId="5" fillId="0" borderId="1" xfId="4" applyFont="1" applyBorder="1" applyAlignment="1">
      <alignment horizontal="center" vertical="top"/>
    </xf>
    <xf numFmtId="0" fontId="3" fillId="4" borderId="19" xfId="4" applyFont="1" applyFill="1" applyBorder="1" applyAlignment="1">
      <alignment horizontal="center" vertical="center"/>
    </xf>
    <xf numFmtId="0" fontId="3" fillId="4" borderId="17" xfId="4" applyFont="1" applyFill="1" applyBorder="1" applyAlignment="1">
      <alignment horizontal="center" vertical="center"/>
    </xf>
    <xf numFmtId="164" fontId="3" fillId="4" borderId="20" xfId="1" applyFont="1" applyFill="1" applyBorder="1" applyAlignment="1">
      <alignment horizontal="left" vertical="center"/>
    </xf>
    <xf numFmtId="164" fontId="3" fillId="4" borderId="10" xfId="1" applyFont="1" applyFill="1" applyBorder="1" applyAlignment="1">
      <alignment horizontal="left" vertical="center"/>
    </xf>
    <xf numFmtId="0" fontId="1" fillId="4" borderId="20" xfId="4" applyFill="1" applyBorder="1" applyAlignment="1">
      <alignment horizontal="center" vertical="center"/>
    </xf>
    <xf numFmtId="0" fontId="1" fillId="4" borderId="10" xfId="4" applyFill="1" applyBorder="1" applyAlignment="1">
      <alignment horizontal="center" vertical="center"/>
    </xf>
  </cellXfs>
  <cellStyles count="5">
    <cellStyle name="Comma [0] 2" xfId="3" xr:uid="{00000000-0005-0000-0000-000000000000}"/>
    <cellStyle name="Comma 2" xfId="2" xr:uid="{00000000-0005-0000-0000-000001000000}"/>
    <cellStyle name="Comma 2 2 2" xfId="1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149"/>
  <sheetViews>
    <sheetView view="pageBreakPreview" topLeftCell="C141" zoomScale="110" zoomScaleNormal="110" zoomScaleSheetLayoutView="110" workbookViewId="0">
      <selection activeCell="E135" sqref="E135"/>
    </sheetView>
  </sheetViews>
  <sheetFormatPr defaultColWidth="9.33203125" defaultRowHeight="14.4" x14ac:dyDescent="0.3"/>
  <cols>
    <col min="1" max="1" width="8.33203125" style="3" customWidth="1"/>
    <col min="2" max="2" width="38" style="4" customWidth="1"/>
    <col min="3" max="3" width="18" style="4" customWidth="1"/>
    <col min="4" max="4" width="28.33203125" style="5" customWidth="1"/>
    <col min="5" max="5" width="43.33203125" style="5" customWidth="1"/>
    <col min="6" max="6" width="18.33203125" style="5" customWidth="1"/>
    <col min="7" max="7" width="20.33203125" style="5" customWidth="1"/>
    <col min="8" max="8" width="15.33203125" style="4" customWidth="1"/>
    <col min="9" max="9" width="12.6640625" style="4" customWidth="1"/>
    <col min="10" max="10" width="16.5546875" style="342" customWidth="1"/>
    <col min="11" max="11" width="21" style="342" customWidth="1"/>
    <col min="12" max="13" width="29" style="4" customWidth="1"/>
    <col min="14" max="14" width="26.44140625" style="4" customWidth="1"/>
    <col min="15" max="15" width="9.33203125" style="4"/>
    <col min="16" max="16" width="20.6640625" style="4" customWidth="1"/>
    <col min="17" max="16384" width="9.33203125" style="4"/>
  </cols>
  <sheetData>
    <row r="1" spans="1:16" s="2" customFormat="1" ht="18" x14ac:dyDescent="0.3">
      <c r="A1" s="518" t="s">
        <v>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1"/>
    </row>
    <row r="2" spans="1:16" s="2" customFormat="1" ht="18" x14ac:dyDescent="0.3">
      <c r="A2" s="518" t="s">
        <v>1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1"/>
    </row>
    <row r="3" spans="1:16" ht="15" thickBot="1" x14ac:dyDescent="0.35">
      <c r="J3" s="6"/>
      <c r="K3" s="6"/>
      <c r="L3" s="6"/>
    </row>
    <row r="4" spans="1:16" s="3" customFormat="1" ht="52.5" customHeight="1" thickBot="1" x14ac:dyDescent="0.35">
      <c r="A4" s="7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8" t="s">
        <v>9</v>
      </c>
      <c r="I4" s="10" t="s">
        <v>10</v>
      </c>
      <c r="J4" s="9" t="s">
        <v>11</v>
      </c>
      <c r="K4" s="9" t="s">
        <v>12</v>
      </c>
      <c r="L4" s="11" t="s">
        <v>13</v>
      </c>
      <c r="M4" s="12"/>
    </row>
    <row r="5" spans="1:16" s="3" customFormat="1" ht="78.75" customHeight="1" x14ac:dyDescent="0.3">
      <c r="A5" s="519">
        <v>1</v>
      </c>
      <c r="B5" s="521" t="s">
        <v>14</v>
      </c>
      <c r="C5" s="524" t="s">
        <v>15</v>
      </c>
      <c r="D5" s="14" t="s">
        <v>16</v>
      </c>
      <c r="E5" s="15" t="s">
        <v>17</v>
      </c>
      <c r="F5" s="15" t="s">
        <v>18</v>
      </c>
      <c r="G5" s="15" t="s">
        <v>19</v>
      </c>
      <c r="H5" s="16" t="s">
        <v>20</v>
      </c>
      <c r="I5" s="17" t="s">
        <v>21</v>
      </c>
      <c r="J5" s="18" t="s">
        <v>22</v>
      </c>
      <c r="K5" s="19">
        <v>150000000</v>
      </c>
      <c r="L5" s="20" t="s">
        <v>23</v>
      </c>
      <c r="M5" s="21"/>
      <c r="N5" s="22">
        <f>ROUNDDOWN((K5/$N$21*1000000000),-7)</f>
        <v>600000000</v>
      </c>
    </row>
    <row r="6" spans="1:16" s="34" customFormat="1" ht="42.75" customHeight="1" x14ac:dyDescent="0.3">
      <c r="A6" s="520"/>
      <c r="B6" s="522"/>
      <c r="C6" s="525"/>
      <c r="D6" s="26" t="s">
        <v>16</v>
      </c>
      <c r="E6" s="27" t="s">
        <v>19</v>
      </c>
      <c r="F6" s="27"/>
      <c r="G6" s="27"/>
      <c r="H6" s="28" t="s">
        <v>24</v>
      </c>
      <c r="I6" s="29" t="s">
        <v>21</v>
      </c>
      <c r="J6" s="30" t="s">
        <v>25</v>
      </c>
      <c r="K6" s="31">
        <v>100000000</v>
      </c>
      <c r="L6" s="32" t="s">
        <v>26</v>
      </c>
      <c r="M6" s="33"/>
      <c r="N6" s="22">
        <f>ROUNDDOWN((K6/$N$21*1000000000),-7)</f>
        <v>400000000</v>
      </c>
    </row>
    <row r="7" spans="1:16" s="34" customFormat="1" ht="42.75" customHeight="1" x14ac:dyDescent="0.3">
      <c r="A7" s="520"/>
      <c r="B7" s="522"/>
      <c r="C7" s="525"/>
      <c r="D7" s="35" t="s">
        <v>27</v>
      </c>
      <c r="E7" s="36" t="s">
        <v>28</v>
      </c>
      <c r="F7" s="36"/>
      <c r="G7" s="36"/>
      <c r="H7" s="37" t="s">
        <v>29</v>
      </c>
      <c r="I7" s="38" t="s">
        <v>21</v>
      </c>
      <c r="J7" s="37" t="s">
        <v>25</v>
      </c>
      <c r="K7" s="39">
        <v>150000000</v>
      </c>
      <c r="L7" s="40" t="s">
        <v>30</v>
      </c>
      <c r="M7" s="41"/>
      <c r="N7" s="42"/>
    </row>
    <row r="8" spans="1:16" s="34" customFormat="1" ht="42.75" customHeight="1" x14ac:dyDescent="0.3">
      <c r="A8" s="520"/>
      <c r="B8" s="522"/>
      <c r="C8" s="525"/>
      <c r="D8" s="14" t="s">
        <v>31</v>
      </c>
      <c r="E8" s="15" t="s">
        <v>32</v>
      </c>
      <c r="F8" s="15"/>
      <c r="G8" s="15"/>
      <c r="H8" s="16" t="s">
        <v>24</v>
      </c>
      <c r="I8" s="17" t="s">
        <v>21</v>
      </c>
      <c r="J8" s="18" t="s">
        <v>22</v>
      </c>
      <c r="K8" s="19">
        <v>610000000</v>
      </c>
      <c r="L8" s="20" t="s">
        <v>23</v>
      </c>
      <c r="M8" s="41"/>
      <c r="N8" s="42"/>
    </row>
    <row r="9" spans="1:16" s="34" customFormat="1" ht="42.75" customHeight="1" x14ac:dyDescent="0.3">
      <c r="A9" s="513"/>
      <c r="B9" s="523"/>
      <c r="C9" s="517"/>
      <c r="D9" s="43" t="s">
        <v>33</v>
      </c>
      <c r="E9" s="44" t="s">
        <v>34</v>
      </c>
      <c r="F9" s="44"/>
      <c r="G9" s="44"/>
      <c r="H9" s="45"/>
      <c r="I9" s="46" t="s">
        <v>21</v>
      </c>
      <c r="J9" s="47" t="s">
        <v>35</v>
      </c>
      <c r="K9" s="48">
        <v>100000000</v>
      </c>
      <c r="L9" s="49" t="s">
        <v>36</v>
      </c>
      <c r="M9" s="41"/>
      <c r="N9" s="42"/>
    </row>
    <row r="10" spans="1:16" s="59" customFormat="1" ht="14.25" customHeight="1" x14ac:dyDescent="0.3">
      <c r="A10" s="50"/>
      <c r="B10" s="51"/>
      <c r="C10" s="52"/>
      <c r="D10" s="53"/>
      <c r="E10" s="53"/>
      <c r="F10" s="53"/>
      <c r="G10" s="53"/>
      <c r="H10" s="52"/>
      <c r="I10" s="54"/>
      <c r="J10" s="52"/>
      <c r="K10" s="55"/>
      <c r="L10" s="56"/>
      <c r="M10" s="57"/>
      <c r="N10" s="58" t="e">
        <f>SUM(#REF!)</f>
        <v>#REF!</v>
      </c>
      <c r="P10" s="59">
        <v>2</v>
      </c>
    </row>
    <row r="11" spans="1:16" ht="51" customHeight="1" x14ac:dyDescent="0.3">
      <c r="A11" s="512">
        <v>2</v>
      </c>
      <c r="B11" s="514" t="s">
        <v>37</v>
      </c>
      <c r="C11" s="516" t="s">
        <v>38</v>
      </c>
      <c r="D11" s="62" t="s">
        <v>39</v>
      </c>
      <c r="E11" s="63" t="s">
        <v>40</v>
      </c>
      <c r="F11" s="64" t="s">
        <v>41</v>
      </c>
      <c r="G11" s="63"/>
      <c r="H11" s="65" t="s">
        <v>42</v>
      </c>
      <c r="I11" s="66" t="s">
        <v>43</v>
      </c>
      <c r="J11" s="67" t="s">
        <v>22</v>
      </c>
      <c r="K11" s="68">
        <v>100000000</v>
      </c>
      <c r="L11" s="69" t="s">
        <v>44</v>
      </c>
      <c r="M11" s="70" t="s">
        <v>45</v>
      </c>
      <c r="N11" s="22" t="e">
        <f>ROUNDDOWN((K11/$N$13*1000000000),-7)</f>
        <v>#REF!</v>
      </c>
      <c r="P11" s="71"/>
    </row>
    <row r="12" spans="1:16" ht="51" customHeight="1" x14ac:dyDescent="0.3">
      <c r="A12" s="513"/>
      <c r="B12" s="515"/>
      <c r="C12" s="517"/>
      <c r="D12" s="72" t="s">
        <v>46</v>
      </c>
      <c r="E12" s="73" t="s">
        <v>47</v>
      </c>
      <c r="F12" s="74"/>
      <c r="G12" s="73"/>
      <c r="H12" s="75" t="s">
        <v>48</v>
      </c>
      <c r="I12" s="76" t="s">
        <v>21</v>
      </c>
      <c r="J12" s="77" t="s">
        <v>22</v>
      </c>
      <c r="K12" s="78"/>
      <c r="L12" s="79" t="s">
        <v>49</v>
      </c>
      <c r="M12" s="80"/>
      <c r="N12" s="42"/>
      <c r="P12" s="71"/>
    </row>
    <row r="13" spans="1:16" s="59" customFormat="1" ht="14.25" customHeight="1" x14ac:dyDescent="0.3">
      <c r="A13" s="50"/>
      <c r="B13" s="51"/>
      <c r="C13" s="52"/>
      <c r="D13" s="53"/>
      <c r="E13" s="53"/>
      <c r="F13" s="53"/>
      <c r="G13" s="53"/>
      <c r="H13" s="52"/>
      <c r="I13" s="54"/>
      <c r="J13" s="52"/>
      <c r="K13" s="55"/>
      <c r="L13" s="56"/>
      <c r="M13" s="57"/>
      <c r="N13" s="58" t="e">
        <f>SUM(#REF!)</f>
        <v>#REF!</v>
      </c>
      <c r="P13" s="59">
        <v>2</v>
      </c>
    </row>
    <row r="14" spans="1:16" ht="51" customHeight="1" x14ac:dyDescent="0.3">
      <c r="A14" s="512">
        <v>3</v>
      </c>
      <c r="B14" s="514" t="s">
        <v>50</v>
      </c>
      <c r="C14" s="516" t="s">
        <v>51</v>
      </c>
      <c r="D14" s="26" t="s">
        <v>16</v>
      </c>
      <c r="E14" s="27" t="s">
        <v>52</v>
      </c>
      <c r="F14" s="27" t="s">
        <v>53</v>
      </c>
      <c r="G14" s="27" t="s">
        <v>54</v>
      </c>
      <c r="H14" s="28" t="s">
        <v>55</v>
      </c>
      <c r="I14" s="29" t="s">
        <v>43</v>
      </c>
      <c r="J14" s="30" t="s">
        <v>25</v>
      </c>
      <c r="K14" s="31">
        <v>200000000</v>
      </c>
      <c r="L14" s="32" t="s">
        <v>26</v>
      </c>
      <c r="M14" s="22" t="e">
        <f>ROUNDDOWN((K14/#REF!*1000000000),-7)</f>
        <v>#REF!</v>
      </c>
      <c r="O14" s="71"/>
    </row>
    <row r="15" spans="1:16" ht="44.25" customHeight="1" x14ac:dyDescent="0.3">
      <c r="A15" s="520"/>
      <c r="B15" s="526"/>
      <c r="C15" s="525"/>
      <c r="D15" s="43" t="s">
        <v>56</v>
      </c>
      <c r="E15" s="44" t="s">
        <v>57</v>
      </c>
      <c r="F15" s="44" t="s">
        <v>53</v>
      </c>
      <c r="G15" s="44" t="s">
        <v>54</v>
      </c>
      <c r="H15" s="45"/>
      <c r="I15" s="46" t="s">
        <v>43</v>
      </c>
      <c r="J15" s="47" t="s">
        <v>35</v>
      </c>
      <c r="K15" s="48">
        <v>200000000</v>
      </c>
      <c r="L15" s="49" t="s">
        <v>36</v>
      </c>
      <c r="M15" s="22" t="e">
        <f>ROUNDDOWN((K15/#REF!*1000000000),-7)</f>
        <v>#REF!</v>
      </c>
    </row>
    <row r="16" spans="1:16" ht="44.25" customHeight="1" x14ac:dyDescent="0.3">
      <c r="A16" s="520"/>
      <c r="B16" s="526"/>
      <c r="C16" s="525"/>
      <c r="D16" s="14" t="s">
        <v>58</v>
      </c>
      <c r="E16" s="15" t="s">
        <v>59</v>
      </c>
      <c r="F16" s="15"/>
      <c r="G16" s="15"/>
      <c r="H16" s="16"/>
      <c r="I16" s="17"/>
      <c r="J16" s="18" t="s">
        <v>22</v>
      </c>
      <c r="K16" s="19">
        <v>100000000</v>
      </c>
      <c r="L16" s="81" t="s">
        <v>23</v>
      </c>
      <c r="M16" s="82"/>
    </row>
    <row r="17" spans="1:16" ht="44.25" customHeight="1" x14ac:dyDescent="0.3">
      <c r="A17" s="513"/>
      <c r="B17" s="515"/>
      <c r="C17" s="517"/>
      <c r="D17" s="14" t="s">
        <v>16</v>
      </c>
      <c r="E17" s="15" t="s">
        <v>60</v>
      </c>
      <c r="F17" s="15"/>
      <c r="G17" s="15"/>
      <c r="H17" s="16"/>
      <c r="I17" s="17"/>
      <c r="J17" s="18" t="s">
        <v>22</v>
      </c>
      <c r="K17" s="19">
        <v>150000000</v>
      </c>
      <c r="L17" s="81" t="s">
        <v>23</v>
      </c>
      <c r="M17" s="82"/>
    </row>
    <row r="18" spans="1:16" s="84" customFormat="1" ht="14.25" customHeight="1" x14ac:dyDescent="0.3">
      <c r="A18" s="50"/>
      <c r="B18" s="51"/>
      <c r="C18" s="52"/>
      <c r="D18" s="53"/>
      <c r="E18" s="53"/>
      <c r="F18" s="53"/>
      <c r="G18" s="53"/>
      <c r="H18" s="52"/>
      <c r="I18" s="54"/>
      <c r="J18" s="52"/>
      <c r="K18" s="55"/>
      <c r="L18" s="56"/>
      <c r="M18" s="83">
        <f>SUM(K14:K15)</f>
        <v>400000000</v>
      </c>
      <c r="O18" s="84">
        <v>2</v>
      </c>
    </row>
    <row r="19" spans="1:16" ht="83.25" customHeight="1" x14ac:dyDescent="0.3">
      <c r="A19" s="512">
        <v>4</v>
      </c>
      <c r="B19" s="527" t="s">
        <v>61</v>
      </c>
      <c r="C19" s="516" t="s">
        <v>62</v>
      </c>
      <c r="D19" s="86" t="s">
        <v>63</v>
      </c>
      <c r="E19" s="86" t="s">
        <v>64</v>
      </c>
      <c r="F19" s="86" t="s">
        <v>41</v>
      </c>
      <c r="G19" s="86"/>
      <c r="H19" s="87" t="s">
        <v>65</v>
      </c>
      <c r="I19" s="88" t="s">
        <v>43</v>
      </c>
      <c r="J19" s="89" t="s">
        <v>22</v>
      </c>
      <c r="K19" s="90">
        <v>200000000</v>
      </c>
      <c r="L19" s="91" t="s">
        <v>66</v>
      </c>
      <c r="M19" s="22" t="e">
        <f>ROUNDDOWN((K19/$M$15*700000000),-7)</f>
        <v>#REF!</v>
      </c>
    </row>
    <row r="20" spans="1:16" ht="48" customHeight="1" x14ac:dyDescent="0.3">
      <c r="A20" s="513"/>
      <c r="B20" s="523"/>
      <c r="C20" s="517"/>
      <c r="D20" s="92" t="s">
        <v>67</v>
      </c>
      <c r="E20" s="92" t="s">
        <v>68</v>
      </c>
      <c r="F20" s="92" t="s">
        <v>41</v>
      </c>
      <c r="G20" s="92"/>
      <c r="H20" s="93" t="s">
        <v>65</v>
      </c>
      <c r="I20" s="94" t="s">
        <v>43</v>
      </c>
      <c r="J20" s="95" t="s">
        <v>35</v>
      </c>
      <c r="K20" s="96">
        <v>200000000</v>
      </c>
      <c r="L20" s="49" t="s">
        <v>36</v>
      </c>
      <c r="M20" s="22" t="e">
        <f>ROUNDDOWN((K20/$M$15*700000000),-7)</f>
        <v>#REF!</v>
      </c>
    </row>
    <row r="21" spans="1:16" s="59" customFormat="1" ht="14.25" customHeight="1" x14ac:dyDescent="0.3">
      <c r="A21" s="50"/>
      <c r="B21" s="51"/>
      <c r="C21" s="52"/>
      <c r="D21" s="53"/>
      <c r="E21" s="53"/>
      <c r="F21" s="53"/>
      <c r="G21" s="53"/>
      <c r="H21" s="52"/>
      <c r="I21" s="54"/>
      <c r="J21" s="52"/>
      <c r="K21" s="55"/>
      <c r="L21" s="56"/>
      <c r="M21" s="57"/>
      <c r="N21" s="58">
        <f>SUM(K5:K6)</f>
        <v>250000000</v>
      </c>
      <c r="P21" s="59">
        <v>2</v>
      </c>
    </row>
    <row r="22" spans="1:16" ht="49.5" customHeight="1" x14ac:dyDescent="0.3">
      <c r="A22" s="512">
        <v>5</v>
      </c>
      <c r="B22" s="528" t="s">
        <v>69</v>
      </c>
      <c r="C22" s="516" t="s">
        <v>62</v>
      </c>
      <c r="D22" s="15" t="s">
        <v>16</v>
      </c>
      <c r="E22" s="15" t="s">
        <v>70</v>
      </c>
      <c r="F22" s="15" t="s">
        <v>18</v>
      </c>
      <c r="G22" s="15"/>
      <c r="H22" s="97" t="s">
        <v>71</v>
      </c>
      <c r="I22" s="98" t="s">
        <v>43</v>
      </c>
      <c r="J22" s="18" t="s">
        <v>22</v>
      </c>
      <c r="K22" s="99">
        <v>280000000</v>
      </c>
      <c r="L22" s="81" t="s">
        <v>23</v>
      </c>
      <c r="M22" s="22">
        <v>0</v>
      </c>
    </row>
    <row r="23" spans="1:16" ht="82.5" customHeight="1" x14ac:dyDescent="0.3">
      <c r="A23" s="513"/>
      <c r="B23" s="529"/>
      <c r="C23" s="517"/>
      <c r="D23" s="90" t="s">
        <v>72</v>
      </c>
      <c r="E23" s="100" t="s">
        <v>70</v>
      </c>
      <c r="F23" s="86" t="s">
        <v>18</v>
      </c>
      <c r="G23" s="100"/>
      <c r="H23" s="101"/>
      <c r="I23" s="102" t="s">
        <v>43</v>
      </c>
      <c r="J23" s="89" t="s">
        <v>22</v>
      </c>
      <c r="K23" s="103">
        <v>100000000</v>
      </c>
      <c r="L23" s="104" t="s">
        <v>66</v>
      </c>
      <c r="M23" s="42"/>
    </row>
    <row r="24" spans="1:16" s="59" customFormat="1" ht="14.25" customHeight="1" x14ac:dyDescent="0.3">
      <c r="A24" s="105"/>
      <c r="B24" s="106"/>
      <c r="C24" s="107"/>
      <c r="D24" s="108"/>
      <c r="E24" s="108"/>
      <c r="F24" s="53"/>
      <c r="G24" s="108"/>
      <c r="H24" s="109"/>
      <c r="I24" s="110"/>
      <c r="J24" s="52"/>
      <c r="K24" s="111"/>
      <c r="L24" s="56"/>
      <c r="M24" s="57"/>
      <c r="N24" s="58"/>
    </row>
    <row r="25" spans="1:16" ht="87" customHeight="1" x14ac:dyDescent="0.3">
      <c r="A25" s="512">
        <v>6</v>
      </c>
      <c r="B25" s="527" t="s">
        <v>73</v>
      </c>
      <c r="C25" s="516" t="s">
        <v>74</v>
      </c>
      <c r="D25" s="35" t="s">
        <v>75</v>
      </c>
      <c r="E25" s="36" t="s">
        <v>76</v>
      </c>
      <c r="F25" s="36" t="s">
        <v>18</v>
      </c>
      <c r="G25" s="36" t="s">
        <v>77</v>
      </c>
      <c r="H25" s="37" t="s">
        <v>78</v>
      </c>
      <c r="I25" s="38" t="s">
        <v>43</v>
      </c>
      <c r="J25" s="37" t="s">
        <v>25</v>
      </c>
      <c r="K25" s="39">
        <v>100000000</v>
      </c>
      <c r="L25" s="40" t="s">
        <v>30</v>
      </c>
      <c r="M25" s="22" t="e">
        <f>ROUNDDOWN((K25/$M$22*700000000),-7)+10000000</f>
        <v>#DIV/0!</v>
      </c>
      <c r="O25" s="71"/>
    </row>
    <row r="26" spans="1:16" ht="87" customHeight="1" x14ac:dyDescent="0.3">
      <c r="A26" s="513"/>
      <c r="B26" s="523"/>
      <c r="C26" s="517"/>
      <c r="D26" s="86" t="s">
        <v>79</v>
      </c>
      <c r="E26" s="86" t="s">
        <v>80</v>
      </c>
      <c r="F26" s="86" t="s">
        <v>18</v>
      </c>
      <c r="G26" s="86" t="s">
        <v>77</v>
      </c>
      <c r="H26" s="87" t="s">
        <v>78</v>
      </c>
      <c r="I26" s="88" t="s">
        <v>43</v>
      </c>
      <c r="J26" s="89" t="s">
        <v>22</v>
      </c>
      <c r="K26" s="90">
        <v>200000000</v>
      </c>
      <c r="L26" s="91" t="s">
        <v>66</v>
      </c>
      <c r="M26" s="42"/>
      <c r="O26" s="71"/>
    </row>
    <row r="27" spans="1:16" s="59" customFormat="1" ht="14.25" customHeight="1" x14ac:dyDescent="0.3">
      <c r="A27" s="50"/>
      <c r="B27" s="106"/>
      <c r="C27" s="52"/>
      <c r="D27" s="108"/>
      <c r="E27" s="108"/>
      <c r="F27" s="53"/>
      <c r="G27" s="108"/>
      <c r="H27" s="109"/>
      <c r="I27" s="110"/>
      <c r="J27" s="52"/>
      <c r="K27" s="111"/>
      <c r="L27" s="56"/>
      <c r="M27" s="57"/>
      <c r="N27" s="58"/>
    </row>
    <row r="28" spans="1:16" ht="66.75" customHeight="1" x14ac:dyDescent="0.3">
      <c r="A28" s="520">
        <v>7</v>
      </c>
      <c r="B28" s="527" t="s">
        <v>81</v>
      </c>
      <c r="C28" s="525" t="s">
        <v>74</v>
      </c>
      <c r="D28" s="112" t="s">
        <v>82</v>
      </c>
      <c r="E28" s="112" t="s">
        <v>83</v>
      </c>
      <c r="F28" s="14" t="s">
        <v>53</v>
      </c>
      <c r="G28" s="14" t="s">
        <v>84</v>
      </c>
      <c r="H28" s="16" t="s">
        <v>85</v>
      </c>
      <c r="I28" s="17" t="s">
        <v>43</v>
      </c>
      <c r="J28" s="113" t="s">
        <v>22</v>
      </c>
      <c r="K28" s="99">
        <v>150000000</v>
      </c>
      <c r="L28" s="114" t="s">
        <v>23</v>
      </c>
      <c r="M28" s="115"/>
      <c r="O28" s="71"/>
    </row>
    <row r="29" spans="1:16" ht="66.75" customHeight="1" x14ac:dyDescent="0.3">
      <c r="A29" s="513"/>
      <c r="B29" s="523"/>
      <c r="C29" s="517"/>
      <c r="D29" s="112" t="s">
        <v>16</v>
      </c>
      <c r="E29" s="112" t="s">
        <v>86</v>
      </c>
      <c r="F29" s="14" t="s">
        <v>53</v>
      </c>
      <c r="G29" s="14" t="s">
        <v>84</v>
      </c>
      <c r="H29" s="16"/>
      <c r="I29" s="17" t="s">
        <v>43</v>
      </c>
      <c r="J29" s="113" t="s">
        <v>22</v>
      </c>
      <c r="K29" s="99">
        <v>155000000</v>
      </c>
      <c r="L29" s="114" t="s">
        <v>23</v>
      </c>
      <c r="M29" s="115"/>
      <c r="O29" s="71"/>
    </row>
    <row r="30" spans="1:16" s="59" customFormat="1" ht="14.25" customHeight="1" x14ac:dyDescent="0.3">
      <c r="A30" s="105"/>
      <c r="B30" s="106"/>
      <c r="C30" s="107"/>
      <c r="D30" s="108"/>
      <c r="E30" s="108"/>
      <c r="F30" s="53"/>
      <c r="G30" s="108"/>
      <c r="H30" s="109"/>
      <c r="I30" s="110"/>
      <c r="J30" s="52"/>
      <c r="K30" s="111"/>
      <c r="L30" s="56"/>
      <c r="M30" s="57"/>
      <c r="N30" s="58"/>
    </row>
    <row r="31" spans="1:16" ht="48" customHeight="1" x14ac:dyDescent="0.3">
      <c r="A31" s="512">
        <v>8</v>
      </c>
      <c r="B31" s="528" t="s">
        <v>87</v>
      </c>
      <c r="C31" s="516" t="s">
        <v>62</v>
      </c>
      <c r="D31" s="112" t="s">
        <v>16</v>
      </c>
      <c r="E31" s="112" t="s">
        <v>88</v>
      </c>
      <c r="F31" s="112" t="s">
        <v>53</v>
      </c>
      <c r="G31" s="112"/>
      <c r="H31" s="16"/>
      <c r="I31" s="98" t="s">
        <v>43</v>
      </c>
      <c r="J31" s="113" t="s">
        <v>22</v>
      </c>
      <c r="K31" s="116">
        <v>200000000</v>
      </c>
      <c r="L31" s="20" t="s">
        <v>23</v>
      </c>
      <c r="M31" s="22">
        <f ca="1">ROUNDDOWN((K31/$M$34*700000000),-7)+20000000</f>
        <v>260000000</v>
      </c>
      <c r="O31" s="71"/>
    </row>
    <row r="32" spans="1:16" ht="48" customHeight="1" x14ac:dyDescent="0.3">
      <c r="A32" s="520"/>
      <c r="B32" s="530"/>
      <c r="C32" s="525"/>
      <c r="D32" s="15" t="s">
        <v>16</v>
      </c>
      <c r="E32" s="15" t="s">
        <v>89</v>
      </c>
      <c r="F32" s="112" t="s">
        <v>53</v>
      </c>
      <c r="G32" s="15" t="s">
        <v>90</v>
      </c>
      <c r="H32" s="117"/>
      <c r="I32" s="98" t="s">
        <v>43</v>
      </c>
      <c r="J32" s="113" t="s">
        <v>22</v>
      </c>
      <c r="K32" s="118">
        <v>180000000</v>
      </c>
      <c r="L32" s="119" t="s">
        <v>23</v>
      </c>
      <c r="M32" s="22">
        <f ca="1">ROUNDDOWN((K32/$M$34*700000000),-7)</f>
        <v>210000000</v>
      </c>
    </row>
    <row r="33" spans="1:16" ht="48" customHeight="1" x14ac:dyDescent="0.3">
      <c r="A33" s="520"/>
      <c r="B33" s="530"/>
      <c r="C33" s="525"/>
      <c r="D33" s="15" t="s">
        <v>16</v>
      </c>
      <c r="E33" s="15" t="s">
        <v>91</v>
      </c>
      <c r="F33" s="112" t="s">
        <v>53</v>
      </c>
      <c r="G33" s="14" t="s">
        <v>92</v>
      </c>
      <c r="H33" s="117"/>
      <c r="I33" s="98" t="s">
        <v>43</v>
      </c>
      <c r="J33" s="113" t="s">
        <v>22</v>
      </c>
      <c r="K33" s="116">
        <v>170000000</v>
      </c>
      <c r="L33" s="120" t="s">
        <v>23</v>
      </c>
      <c r="M33" s="22">
        <f ca="1">ROUNDDOWN((K33/$M$34*700000000),-7)</f>
        <v>200000000</v>
      </c>
    </row>
    <row r="34" spans="1:16" ht="48" customHeight="1" x14ac:dyDescent="0.3">
      <c r="A34" s="520"/>
      <c r="B34" s="530"/>
      <c r="C34" s="525"/>
      <c r="D34" s="121" t="s">
        <v>93</v>
      </c>
      <c r="E34" s="121" t="s">
        <v>94</v>
      </c>
      <c r="F34" s="121" t="s">
        <v>53</v>
      </c>
      <c r="G34" s="121" t="s">
        <v>54</v>
      </c>
      <c r="H34" s="121"/>
      <c r="I34" s="122" t="s">
        <v>43</v>
      </c>
      <c r="J34" s="122" t="s">
        <v>22</v>
      </c>
      <c r="K34" s="121">
        <v>30000000</v>
      </c>
      <c r="L34" s="122" t="s">
        <v>95</v>
      </c>
      <c r="M34" s="22">
        <f ca="1">ROUNDDOWN((K34/$M$34*700000000),-7)</f>
        <v>30000000</v>
      </c>
    </row>
    <row r="35" spans="1:16" ht="90" customHeight="1" x14ac:dyDescent="0.3">
      <c r="A35" s="520"/>
      <c r="B35" s="530"/>
      <c r="C35" s="525"/>
      <c r="D35" s="123"/>
      <c r="E35" s="124" t="s">
        <v>96</v>
      </c>
      <c r="F35" s="125" t="s">
        <v>53</v>
      </c>
      <c r="G35" s="124" t="s">
        <v>92</v>
      </c>
      <c r="H35" s="126" t="s">
        <v>97</v>
      </c>
      <c r="I35" s="102" t="s">
        <v>43</v>
      </c>
      <c r="J35" s="89" t="s">
        <v>22</v>
      </c>
      <c r="K35" s="103">
        <v>100000000</v>
      </c>
      <c r="L35" s="104" t="s">
        <v>66</v>
      </c>
      <c r="M35" s="42"/>
    </row>
    <row r="36" spans="1:16" ht="48" customHeight="1" x14ac:dyDescent="0.3">
      <c r="A36" s="513"/>
      <c r="B36" s="529"/>
      <c r="C36" s="517"/>
      <c r="D36" s="127"/>
      <c r="E36" s="128" t="s">
        <v>98</v>
      </c>
      <c r="F36" s="129" t="s">
        <v>99</v>
      </c>
      <c r="G36" s="129" t="s">
        <v>99</v>
      </c>
      <c r="H36" s="130"/>
      <c r="I36" s="131" t="s">
        <v>43</v>
      </c>
      <c r="J36" s="37" t="s">
        <v>25</v>
      </c>
      <c r="K36" s="132">
        <v>100000000</v>
      </c>
      <c r="L36" s="40" t="s">
        <v>30</v>
      </c>
      <c r="M36" s="42"/>
    </row>
    <row r="37" spans="1:16" s="59" customFormat="1" ht="14.25" customHeight="1" x14ac:dyDescent="0.3">
      <c r="A37" s="105"/>
      <c r="B37" s="106"/>
      <c r="C37" s="107"/>
      <c r="D37" s="108"/>
      <c r="E37" s="108"/>
      <c r="F37" s="53"/>
      <c r="G37" s="108"/>
      <c r="H37" s="109"/>
      <c r="I37" s="110"/>
      <c r="J37" s="52"/>
      <c r="K37" s="111"/>
      <c r="L37" s="56"/>
      <c r="M37" s="57"/>
      <c r="N37" s="58"/>
    </row>
    <row r="38" spans="1:16" ht="56.25" customHeight="1" x14ac:dyDescent="0.3">
      <c r="A38" s="60">
        <v>9</v>
      </c>
      <c r="B38" s="85" t="s">
        <v>100</v>
      </c>
      <c r="C38" s="61" t="s">
        <v>74</v>
      </c>
      <c r="D38" s="133" t="s">
        <v>101</v>
      </c>
      <c r="E38" s="134" t="s">
        <v>102</v>
      </c>
      <c r="F38" s="64" t="s">
        <v>103</v>
      </c>
      <c r="G38" s="134" t="s">
        <v>104</v>
      </c>
      <c r="H38" s="135" t="s">
        <v>65</v>
      </c>
      <c r="I38" s="136" t="s">
        <v>43</v>
      </c>
      <c r="J38" s="67" t="s">
        <v>22</v>
      </c>
      <c r="K38" s="137">
        <v>120000000</v>
      </c>
      <c r="L38" s="138" t="s">
        <v>44</v>
      </c>
      <c r="M38" s="139"/>
      <c r="N38" s="22" t="e">
        <f>ROUNDDOWN((K38/#REF!*700000000),-7)+10000000</f>
        <v>#REF!</v>
      </c>
      <c r="P38" s="71"/>
    </row>
    <row r="39" spans="1:16" ht="13.5" customHeight="1" x14ac:dyDescent="0.3">
      <c r="A39" s="50"/>
      <c r="B39" s="106"/>
      <c r="C39" s="52"/>
      <c r="D39" s="53"/>
      <c r="E39" s="53"/>
      <c r="F39" s="53"/>
      <c r="G39" s="53"/>
      <c r="H39" s="52"/>
      <c r="I39" s="140"/>
      <c r="J39" s="52"/>
      <c r="K39" s="141"/>
      <c r="L39" s="142"/>
      <c r="M39" s="57"/>
      <c r="N39" s="71" t="e">
        <f>SUM(#REF!)</f>
        <v>#REF!</v>
      </c>
      <c r="P39" s="4">
        <v>3</v>
      </c>
    </row>
    <row r="40" spans="1:16" ht="57.75" customHeight="1" x14ac:dyDescent="0.3">
      <c r="A40" s="512">
        <v>10</v>
      </c>
      <c r="B40" s="528" t="s">
        <v>105</v>
      </c>
      <c r="C40" s="516" t="s">
        <v>74</v>
      </c>
      <c r="D40" s="14" t="s">
        <v>16</v>
      </c>
      <c r="E40" s="15" t="s">
        <v>106</v>
      </c>
      <c r="F40" s="15" t="s">
        <v>107</v>
      </c>
      <c r="G40" s="15" t="s">
        <v>108</v>
      </c>
      <c r="H40" s="16" t="s">
        <v>65</v>
      </c>
      <c r="I40" s="17" t="s">
        <v>43</v>
      </c>
      <c r="J40" s="18" t="s">
        <v>22</v>
      </c>
      <c r="K40" s="19">
        <v>190000000</v>
      </c>
      <c r="L40" s="20" t="s">
        <v>23</v>
      </c>
      <c r="M40" s="22">
        <v>0</v>
      </c>
      <c r="O40" s="71"/>
    </row>
    <row r="41" spans="1:16" ht="80.25" customHeight="1" x14ac:dyDescent="0.3">
      <c r="A41" s="520"/>
      <c r="B41" s="530"/>
      <c r="C41" s="525"/>
      <c r="D41" s="86" t="s">
        <v>109</v>
      </c>
      <c r="E41" s="86" t="s">
        <v>110</v>
      </c>
      <c r="F41" s="86" t="s">
        <v>107</v>
      </c>
      <c r="G41" s="86" t="s">
        <v>111</v>
      </c>
      <c r="H41" s="87"/>
      <c r="I41" s="88" t="s">
        <v>43</v>
      </c>
      <c r="J41" s="89" t="s">
        <v>22</v>
      </c>
      <c r="K41" s="143">
        <v>195000000</v>
      </c>
      <c r="L41" s="104" t="s">
        <v>66</v>
      </c>
      <c r="M41" s="22">
        <v>0</v>
      </c>
    </row>
    <row r="42" spans="1:16" ht="83.25" customHeight="1" x14ac:dyDescent="0.3">
      <c r="A42" s="520"/>
      <c r="B42" s="530"/>
      <c r="C42" s="525"/>
      <c r="D42" s="144" t="s">
        <v>112</v>
      </c>
      <c r="E42" s="86" t="s">
        <v>113</v>
      </c>
      <c r="F42" s="86" t="s">
        <v>107</v>
      </c>
      <c r="G42" s="86" t="s">
        <v>114</v>
      </c>
      <c r="H42" s="145" t="s">
        <v>65</v>
      </c>
      <c r="I42" s="146" t="s">
        <v>43</v>
      </c>
      <c r="J42" s="89" t="s">
        <v>22</v>
      </c>
      <c r="K42" s="143">
        <v>90000000</v>
      </c>
      <c r="L42" s="104" t="s">
        <v>66</v>
      </c>
      <c r="M42" s="22" t="e">
        <f>ROUNDDOWN((K42/$M$75*700000000),-7)</f>
        <v>#DIV/0!</v>
      </c>
    </row>
    <row r="43" spans="1:16" ht="45.75" customHeight="1" x14ac:dyDescent="0.3">
      <c r="A43" s="520"/>
      <c r="B43" s="530"/>
      <c r="C43" s="525"/>
      <c r="D43" s="147" t="s">
        <v>16</v>
      </c>
      <c r="E43" s="148" t="s">
        <v>115</v>
      </c>
      <c r="F43" s="148" t="s">
        <v>107</v>
      </c>
      <c r="G43" s="148" t="s">
        <v>108</v>
      </c>
      <c r="H43" s="148"/>
      <c r="I43" s="149" t="s">
        <v>43</v>
      </c>
      <c r="J43" s="150" t="s">
        <v>22</v>
      </c>
      <c r="K43" s="151">
        <v>0</v>
      </c>
      <c r="L43" s="152" t="s">
        <v>23</v>
      </c>
      <c r="M43" s="22" t="e">
        <f>ROUNDDOWN((K43/$M$75*700000000),-7)</f>
        <v>#DIV/0!</v>
      </c>
    </row>
    <row r="44" spans="1:16" ht="13.5" customHeight="1" x14ac:dyDescent="0.3">
      <c r="A44" s="105"/>
      <c r="B44" s="106"/>
      <c r="C44" s="107"/>
      <c r="D44" s="153"/>
      <c r="E44" s="154"/>
      <c r="F44" s="140"/>
      <c r="G44" s="140"/>
      <c r="H44" s="109"/>
      <c r="I44" s="154"/>
      <c r="J44" s="52"/>
      <c r="K44" s="155"/>
      <c r="L44" s="156"/>
      <c r="M44" s="57"/>
      <c r="N44" s="71"/>
    </row>
    <row r="45" spans="1:16" ht="84.75" customHeight="1" x14ac:dyDescent="0.3">
      <c r="A45" s="512">
        <v>11</v>
      </c>
      <c r="B45" s="527" t="s">
        <v>116</v>
      </c>
      <c r="C45" s="516" t="s">
        <v>62</v>
      </c>
      <c r="D45" s="157" t="s">
        <v>75</v>
      </c>
      <c r="E45" s="158" t="s">
        <v>117</v>
      </c>
      <c r="F45" s="158" t="s">
        <v>41</v>
      </c>
      <c r="G45" s="158" t="s">
        <v>118</v>
      </c>
      <c r="H45" s="158" t="s">
        <v>119</v>
      </c>
      <c r="I45" s="88" t="s">
        <v>43</v>
      </c>
      <c r="J45" s="159" t="s">
        <v>22</v>
      </c>
      <c r="K45" s="143">
        <v>140000000</v>
      </c>
      <c r="L45" s="160" t="s">
        <v>66</v>
      </c>
      <c r="M45" s="161" t="e">
        <f>ROUNDDOWN((K45/$M$49*700000000),-7)</f>
        <v>#DIV/0!</v>
      </c>
      <c r="O45" s="71"/>
    </row>
    <row r="46" spans="1:16" ht="52.5" customHeight="1" x14ac:dyDescent="0.3">
      <c r="A46" s="513"/>
      <c r="B46" s="523"/>
      <c r="C46" s="517"/>
      <c r="D46" s="127" t="s">
        <v>27</v>
      </c>
      <c r="E46" s="128" t="s">
        <v>120</v>
      </c>
      <c r="F46" s="129" t="s">
        <v>41</v>
      </c>
      <c r="G46" s="129" t="s">
        <v>121</v>
      </c>
      <c r="H46" s="130"/>
      <c r="I46" s="131" t="s">
        <v>43</v>
      </c>
      <c r="J46" s="37" t="s">
        <v>25</v>
      </c>
      <c r="K46" s="132">
        <v>200000000</v>
      </c>
      <c r="L46" s="40" t="s">
        <v>30</v>
      </c>
      <c r="M46" s="42"/>
      <c r="O46" s="71"/>
    </row>
    <row r="47" spans="1:16" ht="13.5" customHeight="1" x14ac:dyDescent="0.3">
      <c r="A47" s="105"/>
      <c r="B47" s="106"/>
      <c r="C47" s="107"/>
      <c r="D47" s="153"/>
      <c r="E47" s="154"/>
      <c r="F47" s="140"/>
      <c r="G47" s="140"/>
      <c r="H47" s="109"/>
      <c r="I47" s="154"/>
      <c r="J47" s="52"/>
      <c r="K47" s="155"/>
      <c r="L47" s="156"/>
      <c r="M47" s="57"/>
      <c r="N47" s="71"/>
    </row>
    <row r="48" spans="1:16" ht="75.75" customHeight="1" x14ac:dyDescent="0.3">
      <c r="A48" s="512">
        <v>12</v>
      </c>
      <c r="B48" s="527" t="s">
        <v>122</v>
      </c>
      <c r="C48" s="516" t="s">
        <v>74</v>
      </c>
      <c r="D48" s="128" t="s">
        <v>123</v>
      </c>
      <c r="E48" s="162" t="s">
        <v>124</v>
      </c>
      <c r="F48" s="35" t="s">
        <v>18</v>
      </c>
      <c r="G48" s="35"/>
      <c r="H48" s="35" t="s">
        <v>119</v>
      </c>
      <c r="I48" s="131" t="s">
        <v>43</v>
      </c>
      <c r="J48" s="37" t="s">
        <v>25</v>
      </c>
      <c r="K48" s="163">
        <v>200000000</v>
      </c>
      <c r="L48" s="164" t="s">
        <v>30</v>
      </c>
      <c r="M48" s="22" t="e">
        <f>ROUNDDOWN((K48/$M$52*700000000),-7)</f>
        <v>#DIV/0!</v>
      </c>
      <c r="O48" s="71"/>
    </row>
    <row r="49" spans="1:15" ht="52.5" customHeight="1" x14ac:dyDescent="0.3">
      <c r="A49" s="520"/>
      <c r="B49" s="522"/>
      <c r="C49" s="525"/>
      <c r="D49" s="14" t="s">
        <v>16</v>
      </c>
      <c r="E49" s="15" t="s">
        <v>125</v>
      </c>
      <c r="F49" s="15" t="s">
        <v>18</v>
      </c>
      <c r="G49" s="15" t="s">
        <v>126</v>
      </c>
      <c r="H49" s="15" t="s">
        <v>127</v>
      </c>
      <c r="I49" s="98" t="s">
        <v>43</v>
      </c>
      <c r="J49" s="18" t="s">
        <v>22</v>
      </c>
      <c r="K49" s="165">
        <v>200000000</v>
      </c>
      <c r="L49" s="166" t="s">
        <v>23</v>
      </c>
      <c r="M49" s="22" t="e">
        <f>ROUNDDOWN((K49/$M$52*700000000),-7)</f>
        <v>#DIV/0!</v>
      </c>
    </row>
    <row r="50" spans="1:15" ht="13.5" customHeight="1" x14ac:dyDescent="0.3">
      <c r="A50" s="105"/>
      <c r="B50" s="106"/>
      <c r="C50" s="107"/>
      <c r="D50" s="153"/>
      <c r="E50" s="154"/>
      <c r="F50" s="140"/>
      <c r="G50" s="140"/>
      <c r="H50" s="109"/>
      <c r="I50" s="154"/>
      <c r="J50" s="52"/>
      <c r="K50" s="155"/>
      <c r="L50" s="156"/>
      <c r="M50" s="57"/>
      <c r="N50" s="71"/>
    </row>
    <row r="51" spans="1:15" ht="54.75" customHeight="1" x14ac:dyDescent="0.3">
      <c r="A51" s="512">
        <v>13</v>
      </c>
      <c r="B51" s="527" t="s">
        <v>128</v>
      </c>
      <c r="C51" s="516" t="s">
        <v>62</v>
      </c>
      <c r="D51" s="167" t="s">
        <v>129</v>
      </c>
      <c r="E51" s="112" t="s">
        <v>130</v>
      </c>
      <c r="F51" s="112" t="s">
        <v>107</v>
      </c>
      <c r="G51" s="112" t="s">
        <v>114</v>
      </c>
      <c r="H51" s="113"/>
      <c r="I51" s="98" t="s">
        <v>43</v>
      </c>
      <c r="J51" s="18" t="s">
        <v>22</v>
      </c>
      <c r="K51" s="15">
        <v>150000000</v>
      </c>
      <c r="L51" s="168" t="s">
        <v>23</v>
      </c>
      <c r="M51" s="22" t="e">
        <f>ROUNDDOWN((K51/$M$76*700000000),-7)</f>
        <v>#DIV/0!</v>
      </c>
      <c r="O51" s="71"/>
    </row>
    <row r="52" spans="1:15" ht="54" customHeight="1" x14ac:dyDescent="0.3">
      <c r="A52" s="520"/>
      <c r="B52" s="522"/>
      <c r="C52" s="525"/>
      <c r="D52" s="14" t="s">
        <v>129</v>
      </c>
      <c r="E52" s="14" t="s">
        <v>131</v>
      </c>
      <c r="F52" s="112" t="s">
        <v>107</v>
      </c>
      <c r="G52" s="112" t="s">
        <v>114</v>
      </c>
      <c r="H52" s="117"/>
      <c r="I52" s="17" t="s">
        <v>43</v>
      </c>
      <c r="J52" s="18" t="s">
        <v>22</v>
      </c>
      <c r="K52" s="15">
        <v>120000000</v>
      </c>
      <c r="L52" s="120" t="s">
        <v>23</v>
      </c>
      <c r="M52" s="22" t="e">
        <f>ROUNDDOWN((K52/$M$76*700000000),-7)+30000000</f>
        <v>#DIV/0!</v>
      </c>
    </row>
    <row r="53" spans="1:15" ht="54" customHeight="1" x14ac:dyDescent="0.3">
      <c r="A53" s="520"/>
      <c r="B53" s="522"/>
      <c r="C53" s="525"/>
      <c r="D53" s="14" t="s">
        <v>129</v>
      </c>
      <c r="E53" s="14" t="s">
        <v>132</v>
      </c>
      <c r="F53" s="112" t="s">
        <v>107</v>
      </c>
      <c r="G53" s="112" t="s">
        <v>133</v>
      </c>
      <c r="H53" s="117"/>
      <c r="I53" s="17" t="s">
        <v>43</v>
      </c>
      <c r="J53" s="18" t="s">
        <v>22</v>
      </c>
      <c r="K53" s="15">
        <v>150000000</v>
      </c>
      <c r="L53" s="120" t="s">
        <v>23</v>
      </c>
      <c r="M53" s="22">
        <v>0</v>
      </c>
    </row>
    <row r="54" spans="1:15" ht="13.5" customHeight="1" x14ac:dyDescent="0.3">
      <c r="A54" s="105"/>
      <c r="B54" s="106"/>
      <c r="C54" s="107"/>
      <c r="D54" s="153"/>
      <c r="E54" s="154"/>
      <c r="F54" s="140"/>
      <c r="G54" s="140"/>
      <c r="H54" s="109"/>
      <c r="I54" s="154"/>
      <c r="J54" s="52"/>
      <c r="K54" s="155"/>
      <c r="L54" s="156"/>
      <c r="M54" s="57"/>
      <c r="N54" s="71"/>
    </row>
    <row r="55" spans="1:15" ht="66" customHeight="1" x14ac:dyDescent="0.3">
      <c r="A55" s="531">
        <v>14</v>
      </c>
      <c r="B55" s="527" t="s">
        <v>134</v>
      </c>
      <c r="C55" s="516" t="s">
        <v>74</v>
      </c>
      <c r="D55" s="169" t="s">
        <v>135</v>
      </c>
      <c r="E55" s="169" t="s">
        <v>136</v>
      </c>
      <c r="F55" s="170" t="s">
        <v>107</v>
      </c>
      <c r="G55" s="170" t="s">
        <v>114</v>
      </c>
      <c r="H55" s="171" t="s">
        <v>137</v>
      </c>
      <c r="I55" s="172" t="s">
        <v>43</v>
      </c>
      <c r="J55" s="173" t="s">
        <v>35</v>
      </c>
      <c r="K55" s="174">
        <v>100000000</v>
      </c>
      <c r="L55" s="175" t="s">
        <v>138</v>
      </c>
      <c r="M55" s="22" t="e">
        <f>ROUNDDOWN((K55/$M$67*700000000),-7)</f>
        <v>#DIV/0!</v>
      </c>
      <c r="O55" s="71"/>
    </row>
    <row r="56" spans="1:15" ht="66" customHeight="1" x14ac:dyDescent="0.3">
      <c r="A56" s="532"/>
      <c r="B56" s="522"/>
      <c r="C56" s="525"/>
      <c r="D56" s="147" t="s">
        <v>139</v>
      </c>
      <c r="E56" s="147" t="s">
        <v>140</v>
      </c>
      <c r="F56" s="176"/>
      <c r="G56" s="176"/>
      <c r="H56" s="177" t="s">
        <v>141</v>
      </c>
      <c r="I56" s="149" t="s">
        <v>43</v>
      </c>
      <c r="J56" s="150"/>
      <c r="K56" s="22"/>
      <c r="L56" s="178"/>
      <c r="M56" s="42"/>
      <c r="O56" s="71"/>
    </row>
    <row r="57" spans="1:15" ht="39.75" customHeight="1" x14ac:dyDescent="0.3">
      <c r="A57" s="532"/>
      <c r="B57" s="522"/>
      <c r="C57" s="525"/>
      <c r="D57" s="179" t="s">
        <v>142</v>
      </c>
      <c r="E57" s="179" t="s">
        <v>143</v>
      </c>
      <c r="F57" s="179"/>
      <c r="G57" s="179"/>
      <c r="H57" s="180"/>
      <c r="I57" s="181" t="s">
        <v>43</v>
      </c>
      <c r="J57" s="30" t="s">
        <v>25</v>
      </c>
      <c r="K57" s="182">
        <v>200000000</v>
      </c>
      <c r="L57" s="183" t="s">
        <v>26</v>
      </c>
      <c r="M57" s="42"/>
    </row>
    <row r="58" spans="1:15" ht="57.75" customHeight="1" x14ac:dyDescent="0.3">
      <c r="A58" s="532"/>
      <c r="B58" s="522"/>
      <c r="C58" s="525"/>
      <c r="D58" s="14" t="s">
        <v>142</v>
      </c>
      <c r="E58" s="14" t="s">
        <v>144</v>
      </c>
      <c r="F58" s="14"/>
      <c r="G58" s="14"/>
      <c r="H58" s="117" t="s">
        <v>145</v>
      </c>
      <c r="I58" s="17" t="s">
        <v>43</v>
      </c>
      <c r="J58" s="18" t="s">
        <v>22</v>
      </c>
      <c r="K58" s="116">
        <v>170000000</v>
      </c>
      <c r="L58" s="120" t="s">
        <v>23</v>
      </c>
      <c r="M58" s="42"/>
    </row>
    <row r="59" spans="1:15" ht="58.5" customHeight="1" x14ac:dyDescent="0.3">
      <c r="A59" s="532"/>
      <c r="B59" s="522"/>
      <c r="C59" s="525"/>
      <c r="D59" s="14" t="s">
        <v>146</v>
      </c>
      <c r="E59" s="14" t="s">
        <v>147</v>
      </c>
      <c r="F59" s="112" t="s">
        <v>107</v>
      </c>
      <c r="G59" s="112" t="s">
        <v>114</v>
      </c>
      <c r="H59" s="117" t="s">
        <v>148</v>
      </c>
      <c r="I59" s="17" t="s">
        <v>43</v>
      </c>
      <c r="J59" s="18" t="s">
        <v>22</v>
      </c>
      <c r="K59" s="116">
        <v>200000000</v>
      </c>
      <c r="L59" s="120" t="s">
        <v>23</v>
      </c>
      <c r="M59" s="42"/>
    </row>
    <row r="60" spans="1:15" ht="81.75" customHeight="1" x14ac:dyDescent="0.3">
      <c r="A60" s="533"/>
      <c r="B60" s="523"/>
      <c r="C60" s="517"/>
      <c r="D60" s="184" t="s">
        <v>149</v>
      </c>
      <c r="E60" s="185" t="s">
        <v>150</v>
      </c>
      <c r="F60" s="185" t="s">
        <v>107</v>
      </c>
      <c r="G60" s="185" t="s">
        <v>114</v>
      </c>
      <c r="H60" s="186"/>
      <c r="I60" s="187"/>
      <c r="J60" s="188"/>
      <c r="K60" s="189">
        <v>164000000</v>
      </c>
      <c r="L60" s="190" t="s">
        <v>151</v>
      </c>
      <c r="M60" s="42"/>
    </row>
    <row r="61" spans="1:15" ht="13.5" customHeight="1" x14ac:dyDescent="0.3">
      <c r="A61" s="105"/>
      <c r="B61" s="106"/>
      <c r="C61" s="107"/>
      <c r="D61" s="153"/>
      <c r="E61" s="154"/>
      <c r="F61" s="140"/>
      <c r="G61" s="140"/>
      <c r="H61" s="109"/>
      <c r="I61" s="154"/>
      <c r="J61" s="52"/>
      <c r="K61" s="155"/>
      <c r="L61" s="156"/>
      <c r="M61" s="57"/>
      <c r="N61" s="71"/>
    </row>
    <row r="62" spans="1:15" ht="44.25" customHeight="1" x14ac:dyDescent="0.3">
      <c r="A62" s="531">
        <v>15</v>
      </c>
      <c r="B62" s="534" t="s">
        <v>152</v>
      </c>
      <c r="C62" s="537" t="s">
        <v>74</v>
      </c>
      <c r="D62" s="92" t="s">
        <v>153</v>
      </c>
      <c r="E62" s="92" t="s">
        <v>154</v>
      </c>
      <c r="F62" s="92"/>
      <c r="G62" s="92"/>
      <c r="H62" s="93"/>
      <c r="I62" s="94" t="s">
        <v>43</v>
      </c>
      <c r="J62" s="95" t="s">
        <v>35</v>
      </c>
      <c r="K62" s="96">
        <v>200000000</v>
      </c>
      <c r="L62" s="49" t="s">
        <v>36</v>
      </c>
      <c r="M62" s="22">
        <v>200000000</v>
      </c>
      <c r="O62" s="71"/>
    </row>
    <row r="63" spans="1:15" ht="44.25" customHeight="1" x14ac:dyDescent="0.3">
      <c r="A63" s="532"/>
      <c r="B63" s="535"/>
      <c r="C63" s="538"/>
      <c r="D63" s="121" t="s">
        <v>155</v>
      </c>
      <c r="E63" s="121" t="s">
        <v>156</v>
      </c>
      <c r="F63" s="122"/>
      <c r="G63" s="122"/>
      <c r="H63" s="122"/>
      <c r="I63" s="122" t="s">
        <v>43</v>
      </c>
      <c r="J63" s="122" t="s">
        <v>22</v>
      </c>
      <c r="K63" s="122">
        <v>200000000</v>
      </c>
      <c r="L63" s="122" t="s">
        <v>95</v>
      </c>
      <c r="M63" s="22"/>
      <c r="O63" s="71"/>
    </row>
    <row r="64" spans="1:15" ht="51.75" customHeight="1" x14ac:dyDescent="0.3">
      <c r="A64" s="532"/>
      <c r="B64" s="535"/>
      <c r="C64" s="538"/>
      <c r="D64" s="14" t="s">
        <v>16</v>
      </c>
      <c r="E64" s="14" t="s">
        <v>157</v>
      </c>
      <c r="F64" s="191" t="s">
        <v>18</v>
      </c>
      <c r="G64" s="191" t="s">
        <v>77</v>
      </c>
      <c r="H64" s="117"/>
      <c r="I64" s="17" t="s">
        <v>43</v>
      </c>
      <c r="J64" s="18" t="s">
        <v>22</v>
      </c>
      <c r="K64" s="165">
        <v>200000000</v>
      </c>
      <c r="L64" s="192" t="s">
        <v>23</v>
      </c>
      <c r="M64" s="22">
        <v>0</v>
      </c>
    </row>
    <row r="65" spans="1:16" ht="77.25" customHeight="1" x14ac:dyDescent="0.3">
      <c r="A65" s="532"/>
      <c r="B65" s="535"/>
      <c r="C65" s="538"/>
      <c r="D65" s="144" t="s">
        <v>158</v>
      </c>
      <c r="E65" s="144" t="s">
        <v>159</v>
      </c>
      <c r="F65" s="193" t="s">
        <v>18</v>
      </c>
      <c r="G65" s="193" t="s">
        <v>77</v>
      </c>
      <c r="H65" s="87" t="s">
        <v>160</v>
      </c>
      <c r="I65" s="146" t="s">
        <v>43</v>
      </c>
      <c r="J65" s="89" t="s">
        <v>22</v>
      </c>
      <c r="K65" s="194">
        <v>200000000</v>
      </c>
      <c r="L65" s="104" t="s">
        <v>66</v>
      </c>
      <c r="M65" s="22">
        <v>200000000</v>
      </c>
    </row>
    <row r="66" spans="1:16" ht="77.25" customHeight="1" x14ac:dyDescent="0.3">
      <c r="A66" s="533"/>
      <c r="B66" s="536"/>
      <c r="C66" s="539"/>
      <c r="D66" s="35"/>
      <c r="E66" s="36" t="s">
        <v>161</v>
      </c>
      <c r="F66" s="36" t="s">
        <v>18</v>
      </c>
      <c r="G66" s="36" t="s">
        <v>77</v>
      </c>
      <c r="H66" s="37"/>
      <c r="I66" s="38" t="s">
        <v>43</v>
      </c>
      <c r="J66" s="37" t="s">
        <v>25</v>
      </c>
      <c r="K66" s="39">
        <v>100000000</v>
      </c>
      <c r="L66" s="40" t="s">
        <v>30</v>
      </c>
      <c r="M66" s="42"/>
    </row>
    <row r="67" spans="1:16" ht="13.5" customHeight="1" x14ac:dyDescent="0.3">
      <c r="A67" s="105"/>
      <c r="B67" s="106"/>
      <c r="C67" s="107"/>
      <c r="D67" s="153"/>
      <c r="E67" s="154"/>
      <c r="F67" s="140"/>
      <c r="G67" s="140"/>
      <c r="H67" s="109"/>
      <c r="I67" s="154"/>
      <c r="J67" s="52"/>
      <c r="K67" s="155"/>
      <c r="L67" s="156"/>
      <c r="M67" s="57"/>
      <c r="N67" s="71"/>
    </row>
    <row r="68" spans="1:16" ht="50.25" customHeight="1" x14ac:dyDescent="0.3">
      <c r="A68" s="512">
        <v>16</v>
      </c>
      <c r="B68" s="527" t="s">
        <v>162</v>
      </c>
      <c r="C68" s="516" t="s">
        <v>62</v>
      </c>
      <c r="D68" s="195" t="s">
        <v>129</v>
      </c>
      <c r="E68" s="195" t="s">
        <v>163</v>
      </c>
      <c r="F68" s="195" t="s">
        <v>53</v>
      </c>
      <c r="G68" s="179" t="s">
        <v>92</v>
      </c>
      <c r="H68" s="196" t="s">
        <v>55</v>
      </c>
      <c r="I68" s="197" t="s">
        <v>43</v>
      </c>
      <c r="J68" s="198" t="s">
        <v>25</v>
      </c>
      <c r="K68" s="182">
        <v>200000000</v>
      </c>
      <c r="L68" s="183" t="s">
        <v>26</v>
      </c>
      <c r="M68" s="161" t="e">
        <f>ROUNDDOWN((K68/$M$76*700000000),-7)+40000000</f>
        <v>#DIV/0!</v>
      </c>
      <c r="O68" s="71"/>
    </row>
    <row r="69" spans="1:16" ht="46.5" customHeight="1" x14ac:dyDescent="0.3">
      <c r="A69" s="520"/>
      <c r="B69" s="522"/>
      <c r="C69" s="525"/>
      <c r="D69" s="14" t="s">
        <v>129</v>
      </c>
      <c r="E69" s="15" t="s">
        <v>164</v>
      </c>
      <c r="F69" s="15" t="s">
        <v>53</v>
      </c>
      <c r="G69" s="15" t="s">
        <v>90</v>
      </c>
      <c r="H69" s="16" t="s">
        <v>148</v>
      </c>
      <c r="I69" s="17" t="s">
        <v>43</v>
      </c>
      <c r="J69" s="18" t="s">
        <v>22</v>
      </c>
      <c r="K69" s="19">
        <v>150000000</v>
      </c>
      <c r="L69" s="192" t="s">
        <v>23</v>
      </c>
      <c r="M69" s="22" t="e">
        <f>ROUNDDOWN((K69/$M$76*700000000),-7)</f>
        <v>#DIV/0!</v>
      </c>
    </row>
    <row r="70" spans="1:16" ht="46.5" customHeight="1" x14ac:dyDescent="0.3">
      <c r="A70" s="520"/>
      <c r="B70" s="522"/>
      <c r="C70" s="525"/>
      <c r="D70" s="14" t="s">
        <v>129</v>
      </c>
      <c r="E70" s="14" t="s">
        <v>165</v>
      </c>
      <c r="F70" s="14" t="s">
        <v>53</v>
      </c>
      <c r="G70" s="14" t="s">
        <v>92</v>
      </c>
      <c r="H70" s="117" t="s">
        <v>55</v>
      </c>
      <c r="I70" s="17" t="s">
        <v>43</v>
      </c>
      <c r="J70" s="18" t="s">
        <v>22</v>
      </c>
      <c r="K70" s="165">
        <v>200000000</v>
      </c>
      <c r="L70" s="192" t="s">
        <v>23</v>
      </c>
      <c r="M70" s="22" t="e">
        <f>ROUNDDOWN((K70/$M$76*700000000),-7)</f>
        <v>#DIV/0!</v>
      </c>
    </row>
    <row r="71" spans="1:16" ht="46.5" customHeight="1" x14ac:dyDescent="0.3">
      <c r="A71" s="520"/>
      <c r="B71" s="522"/>
      <c r="C71" s="525"/>
      <c r="D71" s="14" t="s">
        <v>129</v>
      </c>
      <c r="E71" s="14" t="s">
        <v>166</v>
      </c>
      <c r="F71" s="14" t="s">
        <v>53</v>
      </c>
      <c r="G71" s="14" t="s">
        <v>92</v>
      </c>
      <c r="H71" s="117" t="s">
        <v>55</v>
      </c>
      <c r="I71" s="17" t="s">
        <v>43</v>
      </c>
      <c r="J71" s="18" t="s">
        <v>22</v>
      </c>
      <c r="K71" s="165">
        <v>200000000</v>
      </c>
      <c r="L71" s="192" t="s">
        <v>23</v>
      </c>
      <c r="M71" s="22" t="e">
        <f>ROUNDDOWN((K71/$M$76*700000000),-7)+40000000</f>
        <v>#DIV/0!</v>
      </c>
    </row>
    <row r="72" spans="1:16" ht="46.5" customHeight="1" x14ac:dyDescent="0.3">
      <c r="A72" s="520"/>
      <c r="B72" s="522"/>
      <c r="C72" s="525"/>
      <c r="D72" s="14" t="s">
        <v>129</v>
      </c>
      <c r="E72" s="14" t="s">
        <v>167</v>
      </c>
      <c r="F72" s="14" t="s">
        <v>53</v>
      </c>
      <c r="G72" s="14" t="s">
        <v>92</v>
      </c>
      <c r="H72" s="117" t="s">
        <v>55</v>
      </c>
      <c r="I72" s="17" t="s">
        <v>43</v>
      </c>
      <c r="J72" s="18" t="s">
        <v>22</v>
      </c>
      <c r="K72" s="165">
        <v>200000000</v>
      </c>
      <c r="L72" s="199" t="s">
        <v>23</v>
      </c>
      <c r="M72" s="22" t="e">
        <f>ROUNDDOWN((K72/$M$76*700000000),-7)</f>
        <v>#DIV/0!</v>
      </c>
    </row>
    <row r="73" spans="1:16" ht="13.5" customHeight="1" x14ac:dyDescent="0.3">
      <c r="A73" s="105"/>
      <c r="B73" s="106"/>
      <c r="C73" s="107"/>
      <c r="D73" s="153"/>
      <c r="E73" s="154"/>
      <c r="F73" s="140"/>
      <c r="G73" s="140"/>
      <c r="H73" s="109"/>
      <c r="I73" s="154"/>
      <c r="J73" s="52"/>
      <c r="K73" s="155"/>
      <c r="L73" s="156"/>
      <c r="M73" s="57"/>
      <c r="N73" s="71"/>
    </row>
    <row r="74" spans="1:16" ht="63.75" customHeight="1" x14ac:dyDescent="0.3">
      <c r="A74" s="512">
        <v>17</v>
      </c>
      <c r="B74" s="527" t="s">
        <v>168</v>
      </c>
      <c r="C74" s="516" t="s">
        <v>74</v>
      </c>
      <c r="D74" s="14" t="s">
        <v>169</v>
      </c>
      <c r="E74" s="15" t="s">
        <v>170</v>
      </c>
      <c r="F74" s="15" t="s">
        <v>53</v>
      </c>
      <c r="G74" s="15" t="s">
        <v>92</v>
      </c>
      <c r="H74" s="16" t="s">
        <v>141</v>
      </c>
      <c r="I74" s="17" t="s">
        <v>43</v>
      </c>
      <c r="J74" s="18" t="s">
        <v>22</v>
      </c>
      <c r="K74" s="19">
        <v>200000000</v>
      </c>
      <c r="L74" s="192" t="s">
        <v>23</v>
      </c>
      <c r="M74" s="200"/>
      <c r="N74" s="22" t="e">
        <f>ROUNDDOWN((K74/$N$164*700000000),-7)+30000000+20000000+50000000</f>
        <v>#DIV/0!</v>
      </c>
      <c r="P74" s="71"/>
    </row>
    <row r="75" spans="1:16" ht="84.75" customHeight="1" x14ac:dyDescent="0.3">
      <c r="A75" s="520"/>
      <c r="B75" s="522"/>
      <c r="C75" s="525"/>
      <c r="D75" s="144" t="s">
        <v>171</v>
      </c>
      <c r="E75" s="144" t="s">
        <v>172</v>
      </c>
      <c r="F75" s="144" t="s">
        <v>53</v>
      </c>
      <c r="G75" s="144" t="s">
        <v>84</v>
      </c>
      <c r="H75" s="87" t="s">
        <v>55</v>
      </c>
      <c r="I75" s="88" t="s">
        <v>43</v>
      </c>
      <c r="J75" s="89" t="s">
        <v>22</v>
      </c>
      <c r="K75" s="144">
        <v>200000000</v>
      </c>
      <c r="L75" s="201" t="s">
        <v>66</v>
      </c>
      <c r="M75" s="149"/>
      <c r="N75" s="22">
        <v>0</v>
      </c>
    </row>
    <row r="76" spans="1:16" ht="66.75" customHeight="1" x14ac:dyDescent="0.3">
      <c r="A76" s="520"/>
      <c r="B76" s="522"/>
      <c r="C76" s="525"/>
      <c r="D76" s="14" t="s">
        <v>169</v>
      </c>
      <c r="E76" s="15" t="s">
        <v>173</v>
      </c>
      <c r="F76" s="15" t="s">
        <v>103</v>
      </c>
      <c r="G76" s="15" t="s">
        <v>174</v>
      </c>
      <c r="H76" s="16" t="s">
        <v>55</v>
      </c>
      <c r="I76" s="17" t="s">
        <v>43</v>
      </c>
      <c r="J76" s="18" t="s">
        <v>22</v>
      </c>
      <c r="K76" s="19">
        <v>175000000</v>
      </c>
      <c r="L76" s="192" t="s">
        <v>23</v>
      </c>
      <c r="M76" s="149"/>
      <c r="N76" s="22" t="e">
        <f>ROUNDDOWN((K76/$N$164*700000000),-7)</f>
        <v>#DIV/0!</v>
      </c>
    </row>
    <row r="77" spans="1:16" ht="66.75" customHeight="1" x14ac:dyDescent="0.3">
      <c r="A77" s="513"/>
      <c r="B77" s="523"/>
      <c r="C77" s="517"/>
      <c r="D77" s="202"/>
      <c r="E77" s="202" t="s">
        <v>175</v>
      </c>
      <c r="F77" s="202" t="s">
        <v>103</v>
      </c>
      <c r="G77" s="202" t="s">
        <v>174</v>
      </c>
      <c r="H77" s="203" t="s">
        <v>176</v>
      </c>
      <c r="I77" s="204" t="s">
        <v>43</v>
      </c>
      <c r="J77" s="205" t="s">
        <v>25</v>
      </c>
      <c r="K77" s="206">
        <v>30000000</v>
      </c>
      <c r="L77" s="207" t="s">
        <v>177</v>
      </c>
      <c r="M77" s="208"/>
      <c r="N77" s="42"/>
    </row>
    <row r="78" spans="1:16" ht="13.5" customHeight="1" x14ac:dyDescent="0.3">
      <c r="A78" s="105"/>
      <c r="B78" s="106"/>
      <c r="C78" s="107"/>
      <c r="D78" s="153"/>
      <c r="E78" s="154"/>
      <c r="F78" s="140"/>
      <c r="G78" s="140"/>
      <c r="H78" s="109"/>
      <c r="I78" s="154"/>
      <c r="J78" s="52"/>
      <c r="K78" s="155"/>
      <c r="L78" s="156"/>
      <c r="M78" s="57"/>
      <c r="N78" s="71"/>
    </row>
    <row r="79" spans="1:16" ht="80.25" customHeight="1" x14ac:dyDescent="0.3">
      <c r="A79" s="512">
        <v>18</v>
      </c>
      <c r="B79" s="527" t="s">
        <v>178</v>
      </c>
      <c r="C79" s="516" t="s">
        <v>74</v>
      </c>
      <c r="D79" s="144" t="s">
        <v>27</v>
      </c>
      <c r="E79" s="144" t="s">
        <v>179</v>
      </c>
      <c r="F79" s="144"/>
      <c r="G79" s="144"/>
      <c r="H79" s="87" t="s">
        <v>160</v>
      </c>
      <c r="I79" s="88" t="s">
        <v>43</v>
      </c>
      <c r="J79" s="89" t="s">
        <v>22</v>
      </c>
      <c r="K79" s="194">
        <v>40000000</v>
      </c>
      <c r="L79" s="201" t="s">
        <v>66</v>
      </c>
      <c r="M79" s="209"/>
      <c r="N79" s="22" t="e">
        <f>ROUNDDOWN((K79/#REF!*700000000),-7)</f>
        <v>#REF!</v>
      </c>
      <c r="P79" s="71"/>
    </row>
    <row r="80" spans="1:16" ht="54" customHeight="1" x14ac:dyDescent="0.3">
      <c r="A80" s="520"/>
      <c r="B80" s="522"/>
      <c r="C80" s="525"/>
      <c r="D80" s="14" t="s">
        <v>180</v>
      </c>
      <c r="E80" s="14" t="s">
        <v>179</v>
      </c>
      <c r="F80" s="14"/>
      <c r="G80" s="14"/>
      <c r="H80" s="117" t="s">
        <v>160</v>
      </c>
      <c r="I80" s="98" t="s">
        <v>43</v>
      </c>
      <c r="J80" s="18" t="s">
        <v>22</v>
      </c>
      <c r="K80" s="165">
        <v>160000000</v>
      </c>
      <c r="L80" s="192" t="s">
        <v>23</v>
      </c>
      <c r="M80" s="17"/>
      <c r="N80" s="22" t="e">
        <f>ROUNDDOWN((K80/#REF!*700000000),-7)</f>
        <v>#REF!</v>
      </c>
    </row>
    <row r="81" spans="1:15" ht="80.25" customHeight="1" x14ac:dyDescent="0.3">
      <c r="A81" s="520"/>
      <c r="B81" s="522"/>
      <c r="C81" s="525"/>
      <c r="D81" s="210" t="s">
        <v>181</v>
      </c>
      <c r="E81" s="195" t="s">
        <v>182</v>
      </c>
      <c r="F81" s="195"/>
      <c r="G81" s="195"/>
      <c r="H81" s="196" t="s">
        <v>183</v>
      </c>
      <c r="I81" s="197" t="s">
        <v>43</v>
      </c>
      <c r="J81" s="30" t="s">
        <v>25</v>
      </c>
      <c r="K81" s="211">
        <v>200000000</v>
      </c>
      <c r="L81" s="212" t="s">
        <v>26</v>
      </c>
      <c r="M81" s="181"/>
      <c r="N81" s="22" t="e">
        <f>ROUNDDOWN((K81/#REF!*700000000),-7)+30000000</f>
        <v>#REF!</v>
      </c>
    </row>
    <row r="82" spans="1:15" ht="85.5" customHeight="1" x14ac:dyDescent="0.3">
      <c r="A82" s="520"/>
      <c r="B82" s="522"/>
      <c r="C82" s="525"/>
      <c r="D82" s="86" t="s">
        <v>27</v>
      </c>
      <c r="E82" s="86" t="s">
        <v>184</v>
      </c>
      <c r="F82" s="86"/>
      <c r="G82" s="86"/>
      <c r="H82" s="213" t="s">
        <v>119</v>
      </c>
      <c r="I82" s="214" t="s">
        <v>43</v>
      </c>
      <c r="J82" s="215" t="s">
        <v>22</v>
      </c>
      <c r="K82" s="216">
        <v>200000000</v>
      </c>
      <c r="L82" s="217" t="s">
        <v>66</v>
      </c>
      <c r="M82" s="218"/>
      <c r="N82" s="22" t="e">
        <f>ROUNDDOWN((K82/#REF!*700000000),-7)</f>
        <v>#REF!</v>
      </c>
    </row>
    <row r="83" spans="1:15" ht="84" customHeight="1" x14ac:dyDescent="0.3">
      <c r="A83" s="520"/>
      <c r="B83" s="522"/>
      <c r="C83" s="525"/>
      <c r="D83" s="219" t="s">
        <v>27</v>
      </c>
      <c r="E83" s="220" t="s">
        <v>185</v>
      </c>
      <c r="F83" s="220"/>
      <c r="G83" s="220"/>
      <c r="H83" s="145" t="s">
        <v>141</v>
      </c>
      <c r="I83" s="88" t="s">
        <v>43</v>
      </c>
      <c r="J83" s="89" t="s">
        <v>22</v>
      </c>
      <c r="K83" s="221">
        <v>120000000</v>
      </c>
      <c r="L83" s="222" t="s">
        <v>66</v>
      </c>
      <c r="M83" s="88"/>
      <c r="N83" s="22" t="e">
        <f>ROUNDDOWN((K83/#REF!*700000000),-7)</f>
        <v>#REF!</v>
      </c>
    </row>
    <row r="84" spans="1:15" ht="13.5" customHeight="1" x14ac:dyDescent="0.3">
      <c r="A84" s="105"/>
      <c r="B84" s="106"/>
      <c r="C84" s="107"/>
      <c r="D84" s="153"/>
      <c r="E84" s="154"/>
      <c r="F84" s="140"/>
      <c r="G84" s="140"/>
      <c r="H84" s="109"/>
      <c r="I84" s="154"/>
      <c r="J84" s="52"/>
      <c r="K84" s="155"/>
      <c r="L84" s="156"/>
      <c r="M84" s="57"/>
      <c r="N84" s="71"/>
    </row>
    <row r="85" spans="1:15" ht="81.75" customHeight="1" x14ac:dyDescent="0.3">
      <c r="A85" s="512">
        <v>19</v>
      </c>
      <c r="B85" s="527" t="s">
        <v>186</v>
      </c>
      <c r="C85" s="516" t="s">
        <v>74</v>
      </c>
      <c r="D85" s="220" t="s">
        <v>187</v>
      </c>
      <c r="E85" s="220" t="s">
        <v>188</v>
      </c>
      <c r="F85" s="144" t="s">
        <v>53</v>
      </c>
      <c r="G85" s="144" t="s">
        <v>92</v>
      </c>
      <c r="H85" s="145" t="s">
        <v>189</v>
      </c>
      <c r="I85" s="88" t="s">
        <v>43</v>
      </c>
      <c r="J85" s="159" t="s">
        <v>22</v>
      </c>
      <c r="K85" s="223">
        <v>200000000</v>
      </c>
      <c r="L85" s="160" t="s">
        <v>66</v>
      </c>
      <c r="M85" s="22" t="e">
        <f>ROUNDDOWN((K85/#REF!*700000000),-7)</f>
        <v>#REF!</v>
      </c>
      <c r="O85" s="115"/>
    </row>
    <row r="86" spans="1:15" ht="51" customHeight="1" x14ac:dyDescent="0.3">
      <c r="A86" s="520"/>
      <c r="B86" s="522"/>
      <c r="C86" s="525"/>
      <c r="D86" s="179" t="s">
        <v>190</v>
      </c>
      <c r="E86" s="179" t="s">
        <v>191</v>
      </c>
      <c r="F86" s="179" t="s">
        <v>103</v>
      </c>
      <c r="G86" s="179" t="s">
        <v>174</v>
      </c>
      <c r="H86" s="180" t="s">
        <v>189</v>
      </c>
      <c r="I86" s="181" t="s">
        <v>43</v>
      </c>
      <c r="J86" s="30" t="s">
        <v>25</v>
      </c>
      <c r="K86" s="224">
        <v>200000000</v>
      </c>
      <c r="L86" s="32" t="s">
        <v>26</v>
      </c>
      <c r="M86" s="22">
        <f>K86</f>
        <v>200000000</v>
      </c>
    </row>
    <row r="87" spans="1:15" ht="48" customHeight="1" x14ac:dyDescent="0.3">
      <c r="A87" s="520"/>
      <c r="B87" s="522"/>
      <c r="C87" s="525"/>
      <c r="D87" s="167" t="s">
        <v>190</v>
      </c>
      <c r="E87" s="225" t="s">
        <v>192</v>
      </c>
      <c r="F87" s="14" t="s">
        <v>103</v>
      </c>
      <c r="G87" s="225" t="s">
        <v>193</v>
      </c>
      <c r="H87" s="16" t="s">
        <v>189</v>
      </c>
      <c r="I87" s="98" t="s">
        <v>43</v>
      </c>
      <c r="J87" s="18" t="s">
        <v>22</v>
      </c>
      <c r="K87" s="118">
        <v>200000000</v>
      </c>
      <c r="L87" s="120" t="s">
        <v>23</v>
      </c>
      <c r="M87" s="22">
        <f>K87</f>
        <v>200000000</v>
      </c>
    </row>
    <row r="88" spans="1:15" ht="78" customHeight="1" x14ac:dyDescent="0.3">
      <c r="A88" s="513"/>
      <c r="B88" s="523"/>
      <c r="C88" s="517"/>
      <c r="D88" s="219" t="s">
        <v>194</v>
      </c>
      <c r="E88" s="220" t="s">
        <v>195</v>
      </c>
      <c r="F88" s="144" t="s">
        <v>53</v>
      </c>
      <c r="G88" s="144" t="s">
        <v>92</v>
      </c>
      <c r="H88" s="145" t="s">
        <v>189</v>
      </c>
      <c r="I88" s="88" t="s">
        <v>43</v>
      </c>
      <c r="J88" s="159" t="s">
        <v>22</v>
      </c>
      <c r="K88" s="226">
        <v>200000000</v>
      </c>
      <c r="L88" s="227" t="s">
        <v>66</v>
      </c>
      <c r="M88" s="42"/>
    </row>
    <row r="89" spans="1:15" ht="13.5" customHeight="1" x14ac:dyDescent="0.3">
      <c r="A89" s="105"/>
      <c r="B89" s="106"/>
      <c r="C89" s="107"/>
      <c r="D89" s="153"/>
      <c r="E89" s="154"/>
      <c r="F89" s="140"/>
      <c r="G89" s="140"/>
      <c r="H89" s="109"/>
      <c r="I89" s="154"/>
      <c r="J89" s="52"/>
      <c r="K89" s="155"/>
      <c r="L89" s="156"/>
      <c r="M89" s="57"/>
      <c r="N89" s="71"/>
    </row>
    <row r="90" spans="1:15" ht="86.25" customHeight="1" x14ac:dyDescent="0.3">
      <c r="A90" s="512">
        <v>20</v>
      </c>
      <c r="B90" s="527" t="s">
        <v>196</v>
      </c>
      <c r="C90" s="516" t="s">
        <v>62</v>
      </c>
      <c r="D90" s="219" t="s">
        <v>197</v>
      </c>
      <c r="E90" s="220" t="s">
        <v>198</v>
      </c>
      <c r="F90" s="220" t="s">
        <v>18</v>
      </c>
      <c r="G90" s="220" t="s">
        <v>126</v>
      </c>
      <c r="H90" s="145" t="s">
        <v>199</v>
      </c>
      <c r="I90" s="88" t="s">
        <v>43</v>
      </c>
      <c r="J90" s="89" t="s">
        <v>22</v>
      </c>
      <c r="K90" s="221">
        <v>200000000</v>
      </c>
      <c r="L90" s="160" t="s">
        <v>66</v>
      </c>
      <c r="M90" s="22" t="e">
        <f>ROUNDDOWN((K90/$M$110*700000000),-7)</f>
        <v>#DIV/0!</v>
      </c>
      <c r="O90" s="71"/>
    </row>
    <row r="91" spans="1:15" ht="40.5" customHeight="1" x14ac:dyDescent="0.3">
      <c r="A91" s="520"/>
      <c r="B91" s="522"/>
      <c r="C91" s="525"/>
      <c r="D91" s="179" t="s">
        <v>200</v>
      </c>
      <c r="E91" s="179" t="s">
        <v>201</v>
      </c>
      <c r="F91" s="195" t="s">
        <v>18</v>
      </c>
      <c r="G91" s="195" t="s">
        <v>126</v>
      </c>
      <c r="H91" s="180" t="s">
        <v>160</v>
      </c>
      <c r="I91" s="181" t="s">
        <v>43</v>
      </c>
      <c r="J91" s="30" t="s">
        <v>25</v>
      </c>
      <c r="K91" s="228">
        <v>104050000</v>
      </c>
      <c r="L91" s="212" t="s">
        <v>26</v>
      </c>
      <c r="M91" s="22" t="e">
        <f>ROUNDDOWN((K91/$M$110*700000000),-7)</f>
        <v>#DIV/0!</v>
      </c>
    </row>
    <row r="92" spans="1:15" ht="44.25" customHeight="1" x14ac:dyDescent="0.3">
      <c r="A92" s="520"/>
      <c r="B92" s="522"/>
      <c r="C92" s="525"/>
      <c r="D92" s="229" t="s">
        <v>171</v>
      </c>
      <c r="E92" s="229" t="s">
        <v>202</v>
      </c>
      <c r="F92" s="230" t="s">
        <v>18</v>
      </c>
      <c r="G92" s="230" t="s">
        <v>126</v>
      </c>
      <c r="H92" s="231" t="s">
        <v>160</v>
      </c>
      <c r="I92" s="232" t="s">
        <v>43</v>
      </c>
      <c r="J92" s="233" t="s">
        <v>25</v>
      </c>
      <c r="K92" s="234">
        <v>200000000</v>
      </c>
      <c r="L92" s="235" t="s">
        <v>203</v>
      </c>
      <c r="M92" s="22" t="e">
        <f>ROUNDDOWN((K92/$M$110*700000000),-7)</f>
        <v>#DIV/0!</v>
      </c>
    </row>
    <row r="93" spans="1:15" ht="44.25" customHeight="1" x14ac:dyDescent="0.3">
      <c r="A93" s="513"/>
      <c r="B93" s="523"/>
      <c r="C93" s="517"/>
      <c r="D93" s="14"/>
      <c r="E93" s="15" t="s">
        <v>204</v>
      </c>
      <c r="F93" s="15" t="s">
        <v>18</v>
      </c>
      <c r="G93" s="15" t="s">
        <v>126</v>
      </c>
      <c r="H93" s="16"/>
      <c r="I93" s="17" t="s">
        <v>43</v>
      </c>
      <c r="J93" s="18" t="s">
        <v>22</v>
      </c>
      <c r="K93" s="19">
        <v>50000000</v>
      </c>
      <c r="L93" s="14" t="s">
        <v>23</v>
      </c>
      <c r="M93" s="42"/>
    </row>
    <row r="94" spans="1:15" ht="13.5" customHeight="1" x14ac:dyDescent="0.3">
      <c r="A94" s="105"/>
      <c r="B94" s="106"/>
      <c r="C94" s="107"/>
      <c r="D94" s="153"/>
      <c r="E94" s="154"/>
      <c r="F94" s="140"/>
      <c r="G94" s="140"/>
      <c r="H94" s="109"/>
      <c r="I94" s="154"/>
      <c r="J94" s="52"/>
      <c r="K94" s="155"/>
      <c r="L94" s="156"/>
      <c r="M94" s="57"/>
      <c r="N94" s="71"/>
    </row>
    <row r="95" spans="1:15" ht="42" customHeight="1" x14ac:dyDescent="0.3">
      <c r="A95" s="512">
        <v>21</v>
      </c>
      <c r="B95" s="527" t="s">
        <v>205</v>
      </c>
      <c r="C95" s="516" t="s">
        <v>62</v>
      </c>
      <c r="D95" s="14" t="s">
        <v>16</v>
      </c>
      <c r="E95" s="15" t="s">
        <v>206</v>
      </c>
      <c r="F95" s="15" t="s">
        <v>53</v>
      </c>
      <c r="G95" s="15" t="s">
        <v>92</v>
      </c>
      <c r="H95" s="16" t="s">
        <v>207</v>
      </c>
      <c r="I95" s="17" t="s">
        <v>43</v>
      </c>
      <c r="J95" s="18" t="s">
        <v>22</v>
      </c>
      <c r="K95" s="19">
        <v>100000000</v>
      </c>
      <c r="L95" s="14" t="s">
        <v>23</v>
      </c>
      <c r="M95" s="22" t="e">
        <f>ROUNDDOWN((K95/$M$103*700000000),-7)</f>
        <v>#DIV/0!</v>
      </c>
      <c r="O95" s="71"/>
    </row>
    <row r="96" spans="1:15" ht="42" customHeight="1" x14ac:dyDescent="0.3">
      <c r="A96" s="520"/>
      <c r="B96" s="522"/>
      <c r="C96" s="525"/>
      <c r="D96" s="236" t="s">
        <v>208</v>
      </c>
      <c r="E96" s="15" t="s">
        <v>209</v>
      </c>
      <c r="F96" s="14" t="s">
        <v>53</v>
      </c>
      <c r="G96" s="14" t="s">
        <v>92</v>
      </c>
      <c r="H96" s="117" t="s">
        <v>160</v>
      </c>
      <c r="I96" s="17" t="s">
        <v>43</v>
      </c>
      <c r="J96" s="18" t="s">
        <v>22</v>
      </c>
      <c r="K96" s="19">
        <v>125000000</v>
      </c>
      <c r="L96" s="168" t="s">
        <v>23</v>
      </c>
      <c r="M96" s="22"/>
      <c r="O96" s="71"/>
    </row>
    <row r="97" spans="1:16" s="240" customFormat="1" ht="48.75" customHeight="1" x14ac:dyDescent="0.3">
      <c r="A97" s="520"/>
      <c r="B97" s="522"/>
      <c r="C97" s="525"/>
      <c r="D97" s="179" t="s">
        <v>210</v>
      </c>
      <c r="E97" s="237" t="s">
        <v>211</v>
      </c>
      <c r="F97" s="179" t="s">
        <v>53</v>
      </c>
      <c r="G97" s="237" t="s">
        <v>84</v>
      </c>
      <c r="H97" s="238" t="s">
        <v>207</v>
      </c>
      <c r="I97" s="238" t="s">
        <v>43</v>
      </c>
      <c r="J97" s="238" t="s">
        <v>25</v>
      </c>
      <c r="K97" s="239">
        <v>100000000</v>
      </c>
      <c r="L97" s="212" t="s">
        <v>26</v>
      </c>
      <c r="M97" s="22" t="e">
        <f>ROUNDDOWN((K97/$M$103*700000000),-7)+10000000</f>
        <v>#DIV/0!</v>
      </c>
    </row>
    <row r="98" spans="1:16" s="240" customFormat="1" ht="45" customHeight="1" x14ac:dyDescent="0.3">
      <c r="A98" s="520"/>
      <c r="B98" s="522"/>
      <c r="C98" s="525"/>
      <c r="D98" s="179" t="s">
        <v>208</v>
      </c>
      <c r="E98" s="237" t="s">
        <v>212</v>
      </c>
      <c r="F98" s="179" t="s">
        <v>53</v>
      </c>
      <c r="G98" s="179" t="s">
        <v>92</v>
      </c>
      <c r="H98" s="238" t="s">
        <v>207</v>
      </c>
      <c r="I98" s="238" t="s">
        <v>43</v>
      </c>
      <c r="J98" s="238" t="s">
        <v>25</v>
      </c>
      <c r="K98" s="239">
        <v>100000000</v>
      </c>
      <c r="L98" s="212" t="s">
        <v>26</v>
      </c>
      <c r="M98" s="241"/>
    </row>
    <row r="99" spans="1:16" s="240" customFormat="1" ht="42" customHeight="1" x14ac:dyDescent="0.3">
      <c r="A99" s="520"/>
      <c r="B99" s="522"/>
      <c r="C99" s="525"/>
      <c r="D99" s="14" t="s">
        <v>208</v>
      </c>
      <c r="E99" s="15" t="s">
        <v>213</v>
      </c>
      <c r="F99" s="14" t="s">
        <v>53</v>
      </c>
      <c r="G99" s="15" t="s">
        <v>90</v>
      </c>
      <c r="H99" s="242" t="s">
        <v>207</v>
      </c>
      <c r="I99" s="17" t="s">
        <v>43</v>
      </c>
      <c r="J99" s="18" t="s">
        <v>22</v>
      </c>
      <c r="K99" s="19">
        <v>100000000</v>
      </c>
      <c r="L99" s="192" t="s">
        <v>23</v>
      </c>
      <c r="M99" s="241"/>
    </row>
    <row r="100" spans="1:16" s="240" customFormat="1" ht="42.75" customHeight="1" x14ac:dyDescent="0.3">
      <c r="A100" s="520"/>
      <c r="B100" s="522"/>
      <c r="C100" s="525"/>
      <c r="D100" s="179" t="s">
        <v>210</v>
      </c>
      <c r="E100" s="237" t="s">
        <v>214</v>
      </c>
      <c r="F100" s="179" t="s">
        <v>53</v>
      </c>
      <c r="G100" s="179" t="s">
        <v>92</v>
      </c>
      <c r="H100" s="180" t="s">
        <v>207</v>
      </c>
      <c r="I100" s="181" t="s">
        <v>43</v>
      </c>
      <c r="J100" s="30" t="s">
        <v>25</v>
      </c>
      <c r="K100" s="179">
        <v>100000000</v>
      </c>
      <c r="L100" s="212" t="s">
        <v>26</v>
      </c>
      <c r="M100" s="241"/>
    </row>
    <row r="101" spans="1:16" s="240" customFormat="1" ht="42" customHeight="1" x14ac:dyDescent="0.3">
      <c r="A101" s="520"/>
      <c r="B101" s="522"/>
      <c r="C101" s="525"/>
      <c r="D101" s="179" t="s">
        <v>208</v>
      </c>
      <c r="E101" s="237" t="s">
        <v>215</v>
      </c>
      <c r="F101" s="179" t="s">
        <v>53</v>
      </c>
      <c r="G101" s="179" t="s">
        <v>92</v>
      </c>
      <c r="H101" s="180" t="s">
        <v>207</v>
      </c>
      <c r="I101" s="181" t="s">
        <v>43</v>
      </c>
      <c r="J101" s="30" t="s">
        <v>25</v>
      </c>
      <c r="K101" s="179">
        <v>100000000</v>
      </c>
      <c r="L101" s="212" t="s">
        <v>26</v>
      </c>
      <c r="M101" s="241" t="e">
        <f>K96+K97+K98+K99+K100+#REF!+K101</f>
        <v>#REF!</v>
      </c>
    </row>
    <row r="102" spans="1:16" ht="13.5" customHeight="1" x14ac:dyDescent="0.3">
      <c r="A102" s="50"/>
      <c r="B102" s="51"/>
      <c r="C102" s="52"/>
      <c r="D102" s="243"/>
      <c r="E102" s="140"/>
      <c r="F102" s="53"/>
      <c r="G102" s="140"/>
      <c r="H102" s="109"/>
      <c r="I102" s="154"/>
      <c r="J102" s="52"/>
      <c r="K102" s="244"/>
      <c r="L102" s="156"/>
      <c r="M102" s="57"/>
      <c r="N102" s="71"/>
    </row>
    <row r="103" spans="1:16" ht="53.25" customHeight="1" x14ac:dyDescent="0.3">
      <c r="A103" s="520">
        <v>22</v>
      </c>
      <c r="B103" s="522" t="s">
        <v>216</v>
      </c>
      <c r="C103" s="525"/>
      <c r="D103" s="162" t="s">
        <v>217</v>
      </c>
      <c r="E103" s="245" t="s">
        <v>218</v>
      </c>
      <c r="F103" s="245"/>
      <c r="G103" s="36"/>
      <c r="H103" s="37"/>
      <c r="I103" s="38" t="s">
        <v>43</v>
      </c>
      <c r="J103" s="37" t="s">
        <v>25</v>
      </c>
      <c r="K103" s="39">
        <v>130000000</v>
      </c>
      <c r="L103" s="40" t="s">
        <v>30</v>
      </c>
      <c r="M103" s="22" t="e">
        <f>ROUNDDOWN((K103/$M$108*700000000),-7)</f>
        <v>#DIV/0!</v>
      </c>
    </row>
    <row r="104" spans="1:16" ht="90" customHeight="1" x14ac:dyDescent="0.3">
      <c r="A104" s="520"/>
      <c r="B104" s="522"/>
      <c r="C104" s="525"/>
      <c r="D104" s="144" t="s">
        <v>219</v>
      </c>
      <c r="E104" s="144" t="s">
        <v>220</v>
      </c>
      <c r="F104" s="220" t="s">
        <v>18</v>
      </c>
      <c r="G104" s="220" t="s">
        <v>77</v>
      </c>
      <c r="H104" s="87"/>
      <c r="I104" s="88" t="s">
        <v>43</v>
      </c>
      <c r="J104" s="89" t="s">
        <v>22</v>
      </c>
      <c r="K104" s="194">
        <v>160000000</v>
      </c>
      <c r="L104" s="104" t="s">
        <v>66</v>
      </c>
      <c r="M104" s="241"/>
    </row>
    <row r="105" spans="1:16" ht="90" customHeight="1" x14ac:dyDescent="0.3">
      <c r="A105" s="513"/>
      <c r="B105" s="523"/>
      <c r="C105" s="517"/>
      <c r="D105" s="144" t="s">
        <v>219</v>
      </c>
      <c r="E105" s="144" t="s">
        <v>221</v>
      </c>
      <c r="F105" s="220" t="s">
        <v>18</v>
      </c>
      <c r="G105" s="220" t="s">
        <v>126</v>
      </c>
      <c r="H105" s="87"/>
      <c r="I105" s="88" t="s">
        <v>43</v>
      </c>
      <c r="J105" s="89" t="s">
        <v>22</v>
      </c>
      <c r="K105" s="194">
        <v>112000000</v>
      </c>
      <c r="L105" s="104" t="s">
        <v>66</v>
      </c>
      <c r="M105" s="42"/>
    </row>
    <row r="106" spans="1:16" ht="13.5" customHeight="1" x14ac:dyDescent="0.3">
      <c r="A106" s="105"/>
      <c r="B106" s="106"/>
      <c r="C106" s="107"/>
      <c r="D106" s="153"/>
      <c r="E106" s="154"/>
      <c r="F106" s="154"/>
      <c r="G106" s="140"/>
      <c r="H106" s="109"/>
      <c r="I106" s="154"/>
      <c r="J106" s="52"/>
      <c r="K106" s="244"/>
      <c r="L106" s="156"/>
      <c r="M106" s="57"/>
      <c r="N106" s="71"/>
    </row>
    <row r="107" spans="1:16" ht="84.75" customHeight="1" x14ac:dyDescent="0.3">
      <c r="A107" s="246">
        <v>23</v>
      </c>
      <c r="B107" s="247" t="s">
        <v>222</v>
      </c>
      <c r="C107" s="150" t="s">
        <v>74</v>
      </c>
      <c r="D107" s="248" t="s">
        <v>223</v>
      </c>
      <c r="E107" s="144" t="s">
        <v>224</v>
      </c>
      <c r="F107" s="220" t="s">
        <v>18</v>
      </c>
      <c r="G107" s="220" t="s">
        <v>77</v>
      </c>
      <c r="H107" s="87" t="s">
        <v>225</v>
      </c>
      <c r="I107" s="146" t="s">
        <v>43</v>
      </c>
      <c r="J107" s="89" t="s">
        <v>22</v>
      </c>
      <c r="K107" s="194">
        <v>960000000</v>
      </c>
      <c r="L107" s="201" t="s">
        <v>66</v>
      </c>
      <c r="M107" s="22" t="e">
        <f>ROUNDDOWN((K107/$M$109*700000000),-7)+60000000</f>
        <v>#DIV/0!</v>
      </c>
      <c r="O107" s="71"/>
    </row>
    <row r="108" spans="1:16" ht="13.5" customHeight="1" x14ac:dyDescent="0.3">
      <c r="A108" s="105"/>
      <c r="B108" s="106"/>
      <c r="C108" s="107"/>
      <c r="D108" s="153"/>
      <c r="E108" s="154"/>
      <c r="F108" s="154"/>
      <c r="G108" s="140"/>
      <c r="H108" s="109"/>
      <c r="I108" s="154"/>
      <c r="J108" s="52"/>
      <c r="K108" s="244"/>
      <c r="L108" s="156"/>
      <c r="M108" s="57"/>
      <c r="N108" s="71"/>
    </row>
    <row r="109" spans="1:16" ht="57.75" customHeight="1" x14ac:dyDescent="0.3">
      <c r="A109" s="512">
        <v>24</v>
      </c>
      <c r="B109" s="527" t="s">
        <v>226</v>
      </c>
      <c r="C109" s="516" t="s">
        <v>62</v>
      </c>
      <c r="D109" s="225" t="s">
        <v>227</v>
      </c>
      <c r="E109" s="14" t="s">
        <v>228</v>
      </c>
      <c r="F109" s="249"/>
      <c r="G109" s="14"/>
      <c r="H109" s="117" t="s">
        <v>29</v>
      </c>
      <c r="I109" s="17" t="s">
        <v>43</v>
      </c>
      <c r="J109" s="18" t="s">
        <v>22</v>
      </c>
      <c r="K109" s="250">
        <v>200000000</v>
      </c>
      <c r="L109" s="251" t="s">
        <v>23</v>
      </c>
      <c r="M109" s="252"/>
      <c r="N109" s="22" t="e">
        <f>ROUNDDOWN((K109/#REF!*700000000),-7)</f>
        <v>#REF!</v>
      </c>
      <c r="P109" s="71"/>
    </row>
    <row r="110" spans="1:16" s="240" customFormat="1" ht="78.75" customHeight="1" x14ac:dyDescent="0.3">
      <c r="A110" s="520"/>
      <c r="B110" s="522"/>
      <c r="C110" s="525"/>
      <c r="D110" s="220" t="s">
        <v>27</v>
      </c>
      <c r="E110" s="144" t="s">
        <v>229</v>
      </c>
      <c r="F110" s="144"/>
      <c r="G110" s="144"/>
      <c r="H110" s="87" t="s">
        <v>71</v>
      </c>
      <c r="I110" s="146" t="s">
        <v>43</v>
      </c>
      <c r="J110" s="253" t="s">
        <v>22</v>
      </c>
      <c r="K110" s="254">
        <v>200000000</v>
      </c>
      <c r="L110" s="104" t="s">
        <v>66</v>
      </c>
      <c r="M110" s="146"/>
      <c r="N110" s="22" t="e">
        <f>ROUNDDOWN((K110/#REF!*700000000),-7)+50000000</f>
        <v>#REF!</v>
      </c>
    </row>
    <row r="111" spans="1:16" ht="78.75" customHeight="1" x14ac:dyDescent="0.3">
      <c r="A111" s="513"/>
      <c r="B111" s="523"/>
      <c r="C111" s="517"/>
      <c r="D111" s="35" t="s">
        <v>27</v>
      </c>
      <c r="E111" s="36" t="s">
        <v>230</v>
      </c>
      <c r="F111" s="36"/>
      <c r="G111" s="36"/>
      <c r="H111" s="37" t="s">
        <v>231</v>
      </c>
      <c r="I111" s="38" t="s">
        <v>43</v>
      </c>
      <c r="J111" s="37" t="s">
        <v>25</v>
      </c>
      <c r="K111" s="39">
        <v>200000000</v>
      </c>
      <c r="L111" s="40" t="s">
        <v>30</v>
      </c>
      <c r="M111" s="255"/>
      <c r="N111" s="42"/>
    </row>
    <row r="112" spans="1:16" ht="13.5" customHeight="1" x14ac:dyDescent="0.3">
      <c r="A112" s="105"/>
      <c r="B112" s="106"/>
      <c r="C112" s="107"/>
      <c r="D112" s="153"/>
      <c r="E112" s="154"/>
      <c r="F112" s="140"/>
      <c r="G112" s="140"/>
      <c r="H112" s="109"/>
      <c r="I112" s="154"/>
      <c r="J112" s="52"/>
      <c r="K112" s="155"/>
      <c r="L112" s="156"/>
      <c r="M112" s="57"/>
      <c r="N112" s="71"/>
    </row>
    <row r="113" spans="1:16" ht="55.5" customHeight="1" x14ac:dyDescent="0.3">
      <c r="A113" s="512">
        <v>25</v>
      </c>
      <c r="B113" s="527" t="s">
        <v>232</v>
      </c>
      <c r="C113" s="516" t="s">
        <v>62</v>
      </c>
      <c r="D113" s="128" t="s">
        <v>123</v>
      </c>
      <c r="E113" s="256" t="s">
        <v>233</v>
      </c>
      <c r="F113" s="38" t="s">
        <v>103</v>
      </c>
      <c r="G113" s="35" t="s">
        <v>234</v>
      </c>
      <c r="H113" s="257" t="s">
        <v>71</v>
      </c>
      <c r="I113" s="38" t="s">
        <v>43</v>
      </c>
      <c r="J113" s="37" t="s">
        <v>25</v>
      </c>
      <c r="K113" s="258">
        <v>160000000</v>
      </c>
      <c r="L113" s="259" t="s">
        <v>30</v>
      </c>
      <c r="M113" s="260"/>
      <c r="N113" s="22" t="e">
        <f>ROUNDDOWN((K113/#REF!*700000000),-7)</f>
        <v>#REF!</v>
      </c>
      <c r="P113" s="71"/>
    </row>
    <row r="114" spans="1:16" ht="88.5" customHeight="1" x14ac:dyDescent="0.3">
      <c r="A114" s="520"/>
      <c r="B114" s="522"/>
      <c r="C114" s="525"/>
      <c r="D114" s="220" t="s">
        <v>123</v>
      </c>
      <c r="E114" s="144" t="s">
        <v>235</v>
      </c>
      <c r="F114" s="146" t="s">
        <v>103</v>
      </c>
      <c r="G114" s="86" t="s">
        <v>234</v>
      </c>
      <c r="H114" s="87" t="s">
        <v>160</v>
      </c>
      <c r="I114" s="146" t="s">
        <v>43</v>
      </c>
      <c r="J114" s="89" t="s">
        <v>22</v>
      </c>
      <c r="K114" s="254">
        <v>160000000</v>
      </c>
      <c r="L114" s="261" t="s">
        <v>66</v>
      </c>
      <c r="M114" s="262"/>
      <c r="N114" s="22" t="e">
        <f>ROUNDDOWN((K114/#REF!*700000000),-7)</f>
        <v>#REF!</v>
      </c>
    </row>
    <row r="115" spans="1:16" ht="51.75" customHeight="1" x14ac:dyDescent="0.3">
      <c r="A115" s="520"/>
      <c r="B115" s="522"/>
      <c r="C115" s="525"/>
      <c r="D115" s="195" t="s">
        <v>16</v>
      </c>
      <c r="E115" s="195" t="s">
        <v>235</v>
      </c>
      <c r="F115" s="181" t="s">
        <v>103</v>
      </c>
      <c r="G115" s="237" t="s">
        <v>234</v>
      </c>
      <c r="H115" s="196" t="s">
        <v>236</v>
      </c>
      <c r="I115" s="181" t="s">
        <v>43</v>
      </c>
      <c r="J115" s="198" t="s">
        <v>25</v>
      </c>
      <c r="K115" s="263">
        <v>160000000</v>
      </c>
      <c r="L115" s="264" t="s">
        <v>26</v>
      </c>
      <c r="M115" s="265"/>
      <c r="N115" s="82"/>
    </row>
    <row r="116" spans="1:16" ht="44.25" customHeight="1" x14ac:dyDescent="0.3">
      <c r="A116" s="513"/>
      <c r="B116" s="523"/>
      <c r="C116" s="517"/>
      <c r="D116" s="195" t="s">
        <v>237</v>
      </c>
      <c r="E116" s="195" t="s">
        <v>238</v>
      </c>
      <c r="F116" s="181" t="s">
        <v>103</v>
      </c>
      <c r="G116" s="237" t="s">
        <v>234</v>
      </c>
      <c r="H116" s="196" t="s">
        <v>119</v>
      </c>
      <c r="I116" s="181" t="s">
        <v>43</v>
      </c>
      <c r="J116" s="198" t="s">
        <v>25</v>
      </c>
      <c r="K116" s="263">
        <v>190000000</v>
      </c>
      <c r="L116" s="264" t="s">
        <v>26</v>
      </c>
      <c r="M116" s="265"/>
      <c r="N116" s="82"/>
    </row>
    <row r="117" spans="1:16" ht="13.5" customHeight="1" x14ac:dyDescent="0.3">
      <c r="A117" s="105"/>
      <c r="B117" s="106"/>
      <c r="C117" s="52"/>
      <c r="D117" s="153"/>
      <c r="E117" s="154"/>
      <c r="F117" s="140"/>
      <c r="G117" s="140"/>
      <c r="H117" s="109"/>
      <c r="I117" s="154"/>
      <c r="J117" s="52"/>
      <c r="K117" s="155"/>
      <c r="L117" s="156"/>
      <c r="M117" s="57"/>
      <c r="N117" s="71"/>
    </row>
    <row r="118" spans="1:16" ht="78.75" customHeight="1" x14ac:dyDescent="0.3">
      <c r="A118" s="512">
        <v>26</v>
      </c>
      <c r="B118" s="527" t="s">
        <v>239</v>
      </c>
      <c r="C118" s="516"/>
      <c r="D118" s="225" t="s">
        <v>16</v>
      </c>
      <c r="E118" s="14" t="s">
        <v>240</v>
      </c>
      <c r="F118" s="249"/>
      <c r="G118" s="14"/>
      <c r="H118" s="117"/>
      <c r="I118" s="17" t="s">
        <v>43</v>
      </c>
      <c r="J118" s="18" t="s">
        <v>22</v>
      </c>
      <c r="K118" s="250">
        <v>190000000</v>
      </c>
      <c r="L118" s="251" t="s">
        <v>23</v>
      </c>
      <c r="M118" s="42"/>
    </row>
    <row r="119" spans="1:16" ht="81" customHeight="1" x14ac:dyDescent="0.3">
      <c r="A119" s="520"/>
      <c r="B119" s="522"/>
      <c r="C119" s="525"/>
      <c r="D119" s="220" t="s">
        <v>27</v>
      </c>
      <c r="E119" s="220" t="s">
        <v>241</v>
      </c>
      <c r="F119" s="220"/>
      <c r="G119" s="220"/>
      <c r="H119" s="145"/>
      <c r="I119" s="146" t="s">
        <v>43</v>
      </c>
      <c r="J119" s="89" t="s">
        <v>22</v>
      </c>
      <c r="K119" s="254">
        <v>200000000</v>
      </c>
      <c r="L119" s="217" t="s">
        <v>66</v>
      </c>
      <c r="M119" s="42"/>
    </row>
    <row r="120" spans="1:16" ht="84" customHeight="1" x14ac:dyDescent="0.3">
      <c r="A120" s="520"/>
      <c r="B120" s="522"/>
      <c r="C120" s="525"/>
      <c r="D120" s="220" t="s">
        <v>27</v>
      </c>
      <c r="E120" s="220" t="s">
        <v>242</v>
      </c>
      <c r="F120" s="220"/>
      <c r="G120" s="220"/>
      <c r="H120" s="145" t="s">
        <v>141</v>
      </c>
      <c r="I120" s="146" t="s">
        <v>43</v>
      </c>
      <c r="J120" s="89" t="s">
        <v>22</v>
      </c>
      <c r="K120" s="254">
        <v>200000000</v>
      </c>
      <c r="L120" s="217" t="s">
        <v>66</v>
      </c>
      <c r="M120" s="42"/>
    </row>
    <row r="121" spans="1:16" ht="66.75" customHeight="1" x14ac:dyDescent="0.3">
      <c r="A121" s="520"/>
      <c r="B121" s="522"/>
      <c r="C121" s="525"/>
      <c r="D121" s="128" t="s">
        <v>243</v>
      </c>
      <c r="E121" s="256" t="s">
        <v>244</v>
      </c>
      <c r="F121" s="38"/>
      <c r="G121" s="35"/>
      <c r="H121" s="257" t="s">
        <v>245</v>
      </c>
      <c r="I121" s="38" t="s">
        <v>43</v>
      </c>
      <c r="J121" s="37" t="s">
        <v>25</v>
      </c>
      <c r="K121" s="258">
        <v>300000000</v>
      </c>
      <c r="L121" s="259" t="s">
        <v>30</v>
      </c>
      <c r="M121" s="42"/>
    </row>
    <row r="122" spans="1:16" ht="66.75" customHeight="1" x14ac:dyDescent="0.3">
      <c r="A122" s="513"/>
      <c r="B122" s="523"/>
      <c r="C122" s="517"/>
      <c r="D122" s="266"/>
      <c r="E122" s="267" t="s">
        <v>246</v>
      </c>
      <c r="F122" s="268"/>
      <c r="G122" s="269"/>
      <c r="H122" s="270"/>
      <c r="I122" s="271" t="s">
        <v>43</v>
      </c>
      <c r="J122" s="272" t="s">
        <v>25</v>
      </c>
      <c r="K122" s="273">
        <v>190000000</v>
      </c>
      <c r="L122" s="274" t="s">
        <v>247</v>
      </c>
      <c r="M122" s="42"/>
    </row>
    <row r="123" spans="1:16" ht="13.5" customHeight="1" x14ac:dyDescent="0.3">
      <c r="A123" s="105"/>
      <c r="B123" s="106"/>
      <c r="C123" s="52"/>
      <c r="D123" s="153"/>
      <c r="E123" s="154"/>
      <c r="F123" s="140"/>
      <c r="G123" s="140"/>
      <c r="H123" s="109"/>
      <c r="I123" s="154"/>
      <c r="J123" s="52"/>
      <c r="K123" s="155"/>
      <c r="L123" s="156"/>
      <c r="M123" s="57"/>
      <c r="N123" s="71"/>
    </row>
    <row r="124" spans="1:16" ht="61.5" customHeight="1" x14ac:dyDescent="0.3">
      <c r="A124" s="512">
        <v>27</v>
      </c>
      <c r="B124" s="527" t="s">
        <v>248</v>
      </c>
      <c r="C124" s="516" t="s">
        <v>62</v>
      </c>
      <c r="D124" s="195" t="s">
        <v>180</v>
      </c>
      <c r="E124" s="195" t="s">
        <v>249</v>
      </c>
      <c r="F124" s="195"/>
      <c r="G124" s="195"/>
      <c r="H124" s="196" t="s">
        <v>71</v>
      </c>
      <c r="I124" s="181" t="s">
        <v>43</v>
      </c>
      <c r="J124" s="198" t="s">
        <v>25</v>
      </c>
      <c r="K124" s="182">
        <v>180000000</v>
      </c>
      <c r="L124" s="32" t="s">
        <v>26</v>
      </c>
      <c r="M124" s="22" t="e">
        <f>ROUNDDOWN((K124/#REF!*700000000),-7)</f>
        <v>#REF!</v>
      </c>
      <c r="O124" s="71"/>
    </row>
    <row r="125" spans="1:16" ht="84" customHeight="1" x14ac:dyDescent="0.3">
      <c r="A125" s="520"/>
      <c r="B125" s="522"/>
      <c r="C125" s="525"/>
      <c r="D125" s="220" t="s">
        <v>27</v>
      </c>
      <c r="E125" s="144" t="s">
        <v>250</v>
      </c>
      <c r="F125" s="86" t="s">
        <v>41</v>
      </c>
      <c r="G125" s="86" t="s">
        <v>251</v>
      </c>
      <c r="H125" s="87" t="s">
        <v>71</v>
      </c>
      <c r="I125" s="89" t="s">
        <v>43</v>
      </c>
      <c r="J125" s="159" t="s">
        <v>22</v>
      </c>
      <c r="K125" s="216">
        <v>180000000</v>
      </c>
      <c r="L125" s="275" t="s">
        <v>66</v>
      </c>
      <c r="M125" s="22" t="e">
        <f>ROUNDDOWN((K125/#REF!*700000000),-7)</f>
        <v>#REF!</v>
      </c>
    </row>
    <row r="126" spans="1:16" ht="13.5" customHeight="1" x14ac:dyDescent="0.3">
      <c r="A126" s="50"/>
      <c r="B126" s="51"/>
      <c r="C126" s="52"/>
      <c r="D126" s="153"/>
      <c r="E126" s="154"/>
      <c r="F126" s="140"/>
      <c r="G126" s="140"/>
      <c r="H126" s="109"/>
      <c r="I126" s="154"/>
      <c r="J126" s="52"/>
      <c r="K126" s="155"/>
      <c r="L126" s="156"/>
      <c r="M126" s="57"/>
      <c r="N126" s="71"/>
    </row>
    <row r="127" spans="1:16" ht="84" customHeight="1" x14ac:dyDescent="0.3">
      <c r="A127" s="23">
        <v>28</v>
      </c>
      <c r="B127" s="24" t="s">
        <v>252</v>
      </c>
      <c r="C127" s="25"/>
      <c r="D127" s="225" t="s">
        <v>16</v>
      </c>
      <c r="E127" s="14" t="s">
        <v>253</v>
      </c>
      <c r="F127" s="249" t="s">
        <v>18</v>
      </c>
      <c r="G127" s="14" t="s">
        <v>77</v>
      </c>
      <c r="H127" s="117"/>
      <c r="I127" s="17" t="s">
        <v>43</v>
      </c>
      <c r="J127" s="18" t="s">
        <v>22</v>
      </c>
      <c r="K127" s="250">
        <v>190000000</v>
      </c>
      <c r="L127" s="251" t="s">
        <v>23</v>
      </c>
      <c r="M127" s="276"/>
    </row>
    <row r="128" spans="1:16" ht="13.5" customHeight="1" x14ac:dyDescent="0.3">
      <c r="A128" s="50"/>
      <c r="B128" s="51"/>
      <c r="C128" s="52"/>
      <c r="D128" s="153"/>
      <c r="E128" s="154"/>
      <c r="F128" s="140"/>
      <c r="G128" s="140"/>
      <c r="H128" s="109"/>
      <c r="I128" s="154"/>
      <c r="J128" s="52"/>
      <c r="K128" s="155"/>
      <c r="L128" s="156"/>
      <c r="M128" s="57"/>
      <c r="N128" s="71"/>
    </row>
    <row r="129" spans="1:16" ht="69" customHeight="1" x14ac:dyDescent="0.3">
      <c r="A129" s="23">
        <v>29</v>
      </c>
      <c r="B129" s="24" t="s">
        <v>254</v>
      </c>
      <c r="C129" s="25"/>
      <c r="D129" s="195" t="s">
        <v>16</v>
      </c>
      <c r="E129" s="195" t="s">
        <v>255</v>
      </c>
      <c r="F129" s="195"/>
      <c r="G129" s="195"/>
      <c r="H129" s="196"/>
      <c r="I129" s="181" t="s">
        <v>43</v>
      </c>
      <c r="J129" s="198" t="s">
        <v>25</v>
      </c>
      <c r="K129" s="182">
        <v>70000000</v>
      </c>
      <c r="L129" s="32" t="s">
        <v>26</v>
      </c>
      <c r="M129" s="276"/>
    </row>
    <row r="130" spans="1:16" s="287" customFormat="1" ht="16.2" thickBot="1" x14ac:dyDescent="0.35">
      <c r="A130" s="277"/>
      <c r="B130" s="278" t="s">
        <v>256</v>
      </c>
      <c r="C130" s="279"/>
      <c r="D130" s="280"/>
      <c r="E130" s="281"/>
      <c r="F130" s="281"/>
      <c r="G130" s="281"/>
      <c r="H130" s="279"/>
      <c r="I130" s="282"/>
      <c r="J130" s="279"/>
      <c r="K130" s="283">
        <f>SUM(K5:K129)</f>
        <v>16200050000</v>
      </c>
      <c r="L130" s="284"/>
      <c r="M130" s="285"/>
      <c r="N130" s="286" t="e">
        <f>SUM(#REF!)</f>
        <v>#REF!</v>
      </c>
      <c r="P130" s="287">
        <v>2</v>
      </c>
    </row>
    <row r="131" spans="1:16" ht="15" thickBot="1" x14ac:dyDescent="0.35">
      <c r="J131" s="4"/>
      <c r="K131" s="4"/>
      <c r="N131" s="4" t="e">
        <f>SUM(N5:N130)</f>
        <v>#REF!</v>
      </c>
      <c r="P131" s="4">
        <f>SUM(P5:P130)</f>
        <v>11</v>
      </c>
    </row>
    <row r="132" spans="1:16" ht="36" customHeight="1" thickBot="1" x14ac:dyDescent="0.35">
      <c r="B132" s="288" t="s">
        <v>257</v>
      </c>
      <c r="C132" s="289" t="s">
        <v>258</v>
      </c>
      <c r="D132" s="290" t="s">
        <v>259</v>
      </c>
      <c r="E132" s="291"/>
      <c r="F132" s="291"/>
      <c r="G132" s="291"/>
      <c r="H132" s="292"/>
      <c r="I132" s="293"/>
      <c r="J132" s="4"/>
      <c r="K132" s="4"/>
    </row>
    <row r="133" spans="1:16" ht="36" customHeight="1" x14ac:dyDescent="0.3">
      <c r="B133" s="294" t="s">
        <v>95</v>
      </c>
      <c r="C133" s="295">
        <v>2</v>
      </c>
      <c r="D133" s="296">
        <f>K34+K63</f>
        <v>230000000</v>
      </c>
      <c r="E133" s="297"/>
      <c r="F133" s="291"/>
      <c r="G133" s="291"/>
      <c r="H133" s="292"/>
      <c r="I133" s="293"/>
      <c r="J133" s="4"/>
      <c r="K133" s="293"/>
      <c r="N133" s="115"/>
    </row>
    <row r="134" spans="1:16" ht="36" customHeight="1" x14ac:dyDescent="0.3">
      <c r="B134" s="298" t="s">
        <v>44</v>
      </c>
      <c r="C134" s="299">
        <v>2</v>
      </c>
      <c r="D134" s="300">
        <f>K38+K11</f>
        <v>220000000</v>
      </c>
      <c r="E134" s="297"/>
      <c r="F134" s="291"/>
      <c r="G134" s="291"/>
      <c r="H134" s="292"/>
      <c r="I134" s="293"/>
      <c r="J134" s="4"/>
      <c r="K134" s="293"/>
      <c r="N134" s="115"/>
    </row>
    <row r="135" spans="1:16" ht="63.75" customHeight="1" x14ac:dyDescent="0.3">
      <c r="B135" s="301" t="s">
        <v>66</v>
      </c>
      <c r="C135" s="159">
        <v>23</v>
      </c>
      <c r="D135" s="160">
        <f>K125+K120+K119+K114+K110+K107+K104+K90+K88+K85+K83+K82+K79+K65+K45+K42+K41+K19+K75+K105+K26+K35+K23</f>
        <v>4557000000</v>
      </c>
      <c r="E135" s="297"/>
      <c r="F135" s="291"/>
      <c r="G135" s="291"/>
      <c r="H135" s="292"/>
      <c r="I135" s="293"/>
      <c r="J135" s="4"/>
      <c r="K135" s="4"/>
      <c r="N135" s="115"/>
    </row>
    <row r="136" spans="1:16" ht="63.75" customHeight="1" x14ac:dyDescent="0.3">
      <c r="B136" s="302" t="s">
        <v>151</v>
      </c>
      <c r="C136" s="303">
        <v>1</v>
      </c>
      <c r="D136" s="304">
        <f>K60</f>
        <v>164000000</v>
      </c>
      <c r="E136" s="297"/>
      <c r="F136" s="291"/>
      <c r="G136" s="291"/>
      <c r="H136" s="292"/>
      <c r="I136" s="293"/>
      <c r="J136" s="4"/>
      <c r="K136" s="4"/>
      <c r="N136" s="115"/>
    </row>
    <row r="137" spans="1:16" ht="41.25" customHeight="1" x14ac:dyDescent="0.3">
      <c r="B137" s="305" t="s">
        <v>23</v>
      </c>
      <c r="C137" s="249">
        <v>33</v>
      </c>
      <c r="D137" s="168">
        <f>K109+K99+K96+K87+K80+K72+K71+K70+K64+K59+K58+K53+K52+K51+K49+K40+K33+K32+K31+K28+K22+K118+K95+K76+K74+K69+K16+K8+K5+K17+K93+K29+K127</f>
        <v>5965000000</v>
      </c>
      <c r="E137" s="297"/>
      <c r="F137" s="291"/>
      <c r="G137" s="291"/>
      <c r="H137" s="292"/>
      <c r="I137" s="293"/>
      <c r="J137" s="4"/>
      <c r="K137" s="4"/>
      <c r="N137" s="115"/>
    </row>
    <row r="138" spans="1:16" ht="34.5" customHeight="1" x14ac:dyDescent="0.3">
      <c r="B138" s="306" t="s">
        <v>26</v>
      </c>
      <c r="C138" s="307">
        <v>15</v>
      </c>
      <c r="D138" s="308">
        <f>K124+K116+K115+K100+K98+K97+K91+K86+K81+K68+K57+K14+K6+K101+K129</f>
        <v>2204050000</v>
      </c>
      <c r="E138" s="297"/>
      <c r="F138" s="291"/>
      <c r="G138" s="291"/>
      <c r="H138" s="292"/>
      <c r="I138" s="293"/>
      <c r="J138" s="4"/>
      <c r="K138" s="4"/>
      <c r="N138" s="115"/>
    </row>
    <row r="139" spans="1:16" ht="34.5" customHeight="1" x14ac:dyDescent="0.3">
      <c r="B139" s="309" t="s">
        <v>177</v>
      </c>
      <c r="C139" s="310">
        <v>1</v>
      </c>
      <c r="D139" s="311">
        <f>K77</f>
        <v>30000000</v>
      </c>
      <c r="E139" s="297"/>
      <c r="F139" s="291"/>
      <c r="G139" s="291"/>
      <c r="H139" s="292"/>
      <c r="I139" s="293"/>
      <c r="J139" s="4"/>
      <c r="K139" s="4"/>
      <c r="N139" s="115"/>
    </row>
    <row r="140" spans="1:16" ht="36" customHeight="1" x14ac:dyDescent="0.3">
      <c r="B140" s="312" t="s">
        <v>30</v>
      </c>
      <c r="C140" s="313">
        <v>10</v>
      </c>
      <c r="D140" s="314">
        <f>K113+K111+K103+K48+K25+K7+K121+K66+K36+K46</f>
        <v>1640000000</v>
      </c>
      <c r="E140" s="297"/>
      <c r="F140" s="291"/>
      <c r="G140" s="291"/>
      <c r="H140" s="292"/>
      <c r="I140" s="293"/>
      <c r="J140" s="4"/>
      <c r="K140" s="4"/>
    </row>
    <row r="141" spans="1:16" ht="27.75" customHeight="1" x14ac:dyDescent="0.3">
      <c r="B141" s="315" t="s">
        <v>203</v>
      </c>
      <c r="C141" s="316">
        <v>1</v>
      </c>
      <c r="D141" s="317">
        <f>K92</f>
        <v>200000000</v>
      </c>
      <c r="E141" s="318"/>
      <c r="F141" s="291"/>
      <c r="G141" s="319"/>
      <c r="H141" s="320"/>
      <c r="I141" s="321"/>
      <c r="J141" s="115"/>
      <c r="K141" s="322"/>
      <c r="L141" s="208"/>
      <c r="M141" s="208"/>
    </row>
    <row r="142" spans="1:16" ht="27.75" customHeight="1" x14ac:dyDescent="0.3">
      <c r="B142" s="323" t="s">
        <v>247</v>
      </c>
      <c r="C142" s="324">
        <v>1</v>
      </c>
      <c r="D142" s="325">
        <f>K122</f>
        <v>190000000</v>
      </c>
      <c r="E142" s="318"/>
      <c r="F142" s="291"/>
      <c r="G142" s="319"/>
      <c r="H142" s="320"/>
      <c r="I142" s="321"/>
      <c r="J142" s="115"/>
      <c r="K142" s="322"/>
      <c r="L142" s="208"/>
      <c r="M142" s="208"/>
    </row>
    <row r="143" spans="1:16" ht="35.25" customHeight="1" x14ac:dyDescent="0.3">
      <c r="B143" s="326" t="s">
        <v>260</v>
      </c>
      <c r="C143" s="327">
        <v>4</v>
      </c>
      <c r="D143" s="328">
        <f>K9+K20+K62+K15</f>
        <v>700000000</v>
      </c>
      <c r="E143" s="318"/>
      <c r="F143" s="291"/>
      <c r="G143" s="319"/>
      <c r="H143" s="320"/>
      <c r="I143" s="321"/>
      <c r="J143" s="115"/>
      <c r="K143" s="322"/>
    </row>
    <row r="144" spans="1:16" ht="35.25" customHeight="1" thickBot="1" x14ac:dyDescent="0.35">
      <c r="B144" s="329" t="s">
        <v>261</v>
      </c>
      <c r="C144" s="330">
        <v>1</v>
      </c>
      <c r="D144" s="331">
        <f>K55</f>
        <v>100000000</v>
      </c>
      <c r="E144" s="332"/>
      <c r="F144" s="291"/>
      <c r="G144" s="319"/>
      <c r="H144" s="333"/>
      <c r="I144" s="321"/>
      <c r="J144" s="115"/>
      <c r="K144" s="322"/>
    </row>
    <row r="145" spans="2:11" ht="31.5" customHeight="1" thickBot="1" x14ac:dyDescent="0.35">
      <c r="B145" s="334" t="s">
        <v>262</v>
      </c>
      <c r="C145" s="335">
        <f>SUM(C133:C144)</f>
        <v>94</v>
      </c>
      <c r="D145" s="336">
        <f>SUM(D133:D144)</f>
        <v>16200050000</v>
      </c>
      <c r="E145" s="337"/>
      <c r="F145" s="291"/>
      <c r="G145" s="338"/>
      <c r="H145" s="339"/>
      <c r="I145" s="293"/>
      <c r="J145" s="4"/>
      <c r="K145" s="4"/>
    </row>
    <row r="146" spans="2:11" x14ac:dyDescent="0.3">
      <c r="C146" s="340" t="s">
        <v>25</v>
      </c>
      <c r="J146" s="4"/>
      <c r="K146" s="4"/>
    </row>
    <row r="147" spans="2:11" x14ac:dyDescent="0.3">
      <c r="C147" s="340"/>
      <c r="D147" s="341"/>
      <c r="J147" s="4"/>
      <c r="K147" s="293"/>
    </row>
    <row r="148" spans="2:11" x14ac:dyDescent="0.3">
      <c r="C148" s="340"/>
      <c r="E148" s="341"/>
      <c r="F148" s="341"/>
      <c r="G148" s="341"/>
      <c r="J148" s="4"/>
      <c r="K148" s="4"/>
    </row>
    <row r="149" spans="2:11" x14ac:dyDescent="0.3">
      <c r="C149" s="340"/>
      <c r="J149" s="4"/>
      <c r="K149" s="4"/>
    </row>
  </sheetData>
  <mergeCells count="77">
    <mergeCell ref="A124:A125"/>
    <mergeCell ref="B124:B125"/>
    <mergeCell ref="C124:C125"/>
    <mergeCell ref="A113:A116"/>
    <mergeCell ref="B113:B116"/>
    <mergeCell ref="C113:C116"/>
    <mergeCell ref="A118:A122"/>
    <mergeCell ref="B118:B122"/>
    <mergeCell ref="C118:C122"/>
    <mergeCell ref="A103:A105"/>
    <mergeCell ref="B103:B105"/>
    <mergeCell ref="C103:C105"/>
    <mergeCell ref="A109:A111"/>
    <mergeCell ref="B109:B111"/>
    <mergeCell ref="C109:C111"/>
    <mergeCell ref="A90:A93"/>
    <mergeCell ref="B90:B93"/>
    <mergeCell ref="C90:C93"/>
    <mergeCell ref="A95:A101"/>
    <mergeCell ref="B95:B101"/>
    <mergeCell ref="C95:C101"/>
    <mergeCell ref="A79:A83"/>
    <mergeCell ref="B79:B83"/>
    <mergeCell ref="C79:C83"/>
    <mergeCell ref="A85:A88"/>
    <mergeCell ref="B85:B88"/>
    <mergeCell ref="C85:C88"/>
    <mergeCell ref="A68:A72"/>
    <mergeCell ref="B68:B72"/>
    <mergeCell ref="C68:C72"/>
    <mergeCell ref="A74:A77"/>
    <mergeCell ref="B74:B77"/>
    <mergeCell ref="C74:C77"/>
    <mergeCell ref="A55:A60"/>
    <mergeCell ref="B55:B60"/>
    <mergeCell ref="C55:C60"/>
    <mergeCell ref="A62:A66"/>
    <mergeCell ref="B62:B66"/>
    <mergeCell ref="C62:C66"/>
    <mergeCell ref="A48:A49"/>
    <mergeCell ref="B48:B49"/>
    <mergeCell ref="C48:C49"/>
    <mergeCell ref="A51:A53"/>
    <mergeCell ref="B51:B53"/>
    <mergeCell ref="C51:C53"/>
    <mergeCell ref="A40:A43"/>
    <mergeCell ref="B40:B43"/>
    <mergeCell ref="C40:C43"/>
    <mergeCell ref="A45:A46"/>
    <mergeCell ref="B45:B46"/>
    <mergeCell ref="C45:C46"/>
    <mergeCell ref="A28:A29"/>
    <mergeCell ref="B28:B29"/>
    <mergeCell ref="C28:C29"/>
    <mergeCell ref="A31:A36"/>
    <mergeCell ref="B31:B36"/>
    <mergeCell ref="C31:C36"/>
    <mergeCell ref="A22:A23"/>
    <mergeCell ref="B22:B23"/>
    <mergeCell ref="C22:C23"/>
    <mergeCell ref="A25:A26"/>
    <mergeCell ref="B25:B26"/>
    <mergeCell ref="C25:C26"/>
    <mergeCell ref="A14:A17"/>
    <mergeCell ref="B14:B17"/>
    <mergeCell ref="C14:C17"/>
    <mergeCell ref="A19:A20"/>
    <mergeCell ref="B19:B20"/>
    <mergeCell ref="C19:C20"/>
    <mergeCell ref="A11:A12"/>
    <mergeCell ref="B11:B12"/>
    <mergeCell ref="C11:C12"/>
    <mergeCell ref="A1:L1"/>
    <mergeCell ref="A2:L2"/>
    <mergeCell ref="A5:A9"/>
    <mergeCell ref="B5:B9"/>
    <mergeCell ref="C5:C9"/>
  </mergeCells>
  <pageMargins left="0.19685039370078741" right="0.19685039370078741" top="0.55118110236220474" bottom="0.35433070866141736" header="0.31496062992125984" footer="0.31496062992125984"/>
  <pageSetup paperSize="5" scale="60" orientation="landscape" horizontalDpi="4294967294" verticalDpi="300" r:id="rId1"/>
  <headerFooter>
    <oddFooter>&amp;C&amp;P</oddFooter>
  </headerFooter>
  <rowBreaks count="9" manualBreakCount="9">
    <brk id="21" max="11" man="1"/>
    <brk id="37" max="11" man="1"/>
    <brk id="54" max="11" man="1"/>
    <brk id="67" max="11" man="1"/>
    <brk id="78" max="11" man="1"/>
    <brk id="89" max="11" man="1"/>
    <brk id="106" max="11" man="1"/>
    <brk id="117" max="11" man="1"/>
    <brk id="130" max="11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4E63-89FD-41DA-98C7-E25BA0D5C804}">
  <sheetPr>
    <tabColor rgb="FFFF0000"/>
  </sheetPr>
  <dimension ref="A1:O33"/>
  <sheetViews>
    <sheetView view="pageBreakPreview" zoomScale="110" zoomScaleNormal="110" zoomScaleSheetLayoutView="110" workbookViewId="0">
      <selection activeCell="E23" sqref="E23"/>
    </sheetView>
  </sheetViews>
  <sheetFormatPr defaultColWidth="9.33203125" defaultRowHeight="14.4" x14ac:dyDescent="0.3"/>
  <cols>
    <col min="1" max="1" width="8.33203125" style="3" customWidth="1"/>
    <col min="2" max="2" width="38" style="4" customWidth="1"/>
    <col min="3" max="3" width="18" style="4" customWidth="1"/>
    <col min="4" max="4" width="28.33203125" style="5" customWidth="1"/>
    <col min="5" max="5" width="43.33203125" style="5" customWidth="1"/>
    <col min="6" max="6" width="18.33203125" style="5" customWidth="1"/>
    <col min="7" max="7" width="20.33203125" style="5" customWidth="1"/>
    <col min="8" max="8" width="15.33203125" style="4" customWidth="1"/>
    <col min="9" max="9" width="12.6640625" style="4" customWidth="1"/>
    <col min="10" max="10" width="16.5546875" style="342" customWidth="1"/>
    <col min="11" max="11" width="21" style="342" customWidth="1"/>
    <col min="12" max="12" width="29" style="4" customWidth="1"/>
    <col min="13" max="13" width="31.44140625" style="4" customWidth="1"/>
    <col min="14" max="14" width="9.33203125" style="4"/>
    <col min="15" max="15" width="20.6640625" style="4" customWidth="1"/>
    <col min="16" max="16384" width="9.33203125" style="4"/>
  </cols>
  <sheetData>
    <row r="1" spans="1:15" s="2" customFormat="1" ht="18" x14ac:dyDescent="0.3">
      <c r="A1" s="518" t="s">
        <v>322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</row>
    <row r="2" spans="1:15" s="2" customFormat="1" ht="18" x14ac:dyDescent="0.3">
      <c r="A2" s="518" t="s">
        <v>1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</row>
    <row r="3" spans="1:15" ht="15" thickBot="1" x14ac:dyDescent="0.35">
      <c r="J3" s="6"/>
      <c r="K3" s="6"/>
      <c r="L3" s="6"/>
    </row>
    <row r="4" spans="1:15" s="3" customFormat="1" ht="52.5" customHeight="1" x14ac:dyDescent="0.3">
      <c r="A4" s="441" t="s">
        <v>264</v>
      </c>
      <c r="B4" s="442" t="s">
        <v>3</v>
      </c>
      <c r="C4" s="442" t="s">
        <v>4</v>
      </c>
      <c r="D4" s="443" t="s">
        <v>5</v>
      </c>
      <c r="E4" s="443" t="s">
        <v>6</v>
      </c>
      <c r="F4" s="443" t="s">
        <v>7</v>
      </c>
      <c r="G4" s="443" t="s">
        <v>8</v>
      </c>
      <c r="H4" s="442" t="s">
        <v>9</v>
      </c>
      <c r="I4" s="444" t="s">
        <v>10</v>
      </c>
      <c r="J4" s="443" t="s">
        <v>11</v>
      </c>
      <c r="K4" s="443" t="s">
        <v>12</v>
      </c>
      <c r="L4" s="445" t="s">
        <v>13</v>
      </c>
    </row>
    <row r="5" spans="1:15" s="3" customFormat="1" ht="78.75" customHeight="1" x14ac:dyDescent="0.3">
      <c r="A5" s="520">
        <v>1</v>
      </c>
      <c r="B5" s="522" t="s">
        <v>14</v>
      </c>
      <c r="C5" s="525" t="s">
        <v>15</v>
      </c>
      <c r="D5" s="446" t="s">
        <v>180</v>
      </c>
      <c r="E5" s="446" t="s">
        <v>301</v>
      </c>
      <c r="F5" s="249" t="s">
        <v>53</v>
      </c>
      <c r="G5" s="249" t="s">
        <v>92</v>
      </c>
      <c r="H5" s="249" t="s">
        <v>55</v>
      </c>
      <c r="I5" s="249" t="s">
        <v>43</v>
      </c>
      <c r="J5" s="249" t="s">
        <v>25</v>
      </c>
      <c r="K5" s="447">
        <v>200000000</v>
      </c>
      <c r="L5" s="119" t="s">
        <v>177</v>
      </c>
      <c r="M5" s="151"/>
    </row>
    <row r="6" spans="1:15" s="34" customFormat="1" ht="45.6" customHeight="1" x14ac:dyDescent="0.3">
      <c r="A6" s="513"/>
      <c r="B6" s="523"/>
      <c r="C6" s="517"/>
      <c r="D6" s="448" t="s">
        <v>302</v>
      </c>
      <c r="E6" s="448" t="s">
        <v>303</v>
      </c>
      <c r="F6" s="449" t="s">
        <v>103</v>
      </c>
      <c r="G6" s="449" t="s">
        <v>104</v>
      </c>
      <c r="H6" s="449" t="s">
        <v>20</v>
      </c>
      <c r="I6" s="449" t="s">
        <v>43</v>
      </c>
      <c r="J6" s="449" t="s">
        <v>22</v>
      </c>
      <c r="K6" s="450">
        <v>100000000</v>
      </c>
      <c r="L6" s="451" t="s">
        <v>304</v>
      </c>
      <c r="M6" s="151"/>
    </row>
    <row r="7" spans="1:15" s="59" customFormat="1" ht="14.25" customHeight="1" x14ac:dyDescent="0.3">
      <c r="A7" s="50"/>
      <c r="B7" s="51"/>
      <c r="C7" s="52"/>
      <c r="D7" s="53"/>
      <c r="E7" s="53"/>
      <c r="F7" s="53"/>
      <c r="G7" s="53"/>
      <c r="H7" s="52"/>
      <c r="I7" s="54"/>
      <c r="J7" s="52"/>
      <c r="K7" s="55"/>
      <c r="L7" s="56"/>
      <c r="M7" s="151"/>
      <c r="O7" s="59">
        <v>2</v>
      </c>
    </row>
    <row r="8" spans="1:15" ht="51" customHeight="1" x14ac:dyDescent="0.3">
      <c r="A8" s="60">
        <v>2</v>
      </c>
      <c r="B8" s="247" t="s">
        <v>305</v>
      </c>
      <c r="C8" s="150" t="s">
        <v>266</v>
      </c>
      <c r="D8" s="452" t="s">
        <v>306</v>
      </c>
      <c r="E8" s="307" t="s">
        <v>307</v>
      </c>
      <c r="F8" s="307" t="s">
        <v>53</v>
      </c>
      <c r="G8" s="307" t="s">
        <v>92</v>
      </c>
      <c r="H8" s="307" t="s">
        <v>308</v>
      </c>
      <c r="I8" s="307" t="s">
        <v>43</v>
      </c>
      <c r="J8" s="307" t="s">
        <v>22</v>
      </c>
      <c r="K8" s="182">
        <v>161000000</v>
      </c>
      <c r="L8" s="32" t="s">
        <v>273</v>
      </c>
      <c r="O8" s="71"/>
    </row>
    <row r="9" spans="1:15" s="59" customFormat="1" ht="14.25" customHeight="1" x14ac:dyDescent="0.3">
      <c r="A9" s="50"/>
      <c r="B9" s="51"/>
      <c r="C9" s="52"/>
      <c r="D9" s="53"/>
      <c r="E9" s="53"/>
      <c r="F9" s="53"/>
      <c r="G9" s="53"/>
      <c r="H9" s="52"/>
      <c r="I9" s="54"/>
      <c r="J9" s="52"/>
      <c r="K9" s="55"/>
      <c r="L9" s="56"/>
      <c r="M9" s="151"/>
      <c r="O9" s="59">
        <v>2</v>
      </c>
    </row>
    <row r="10" spans="1:15" ht="51" customHeight="1" x14ac:dyDescent="0.3">
      <c r="A10" s="60">
        <v>3</v>
      </c>
      <c r="B10" s="247" t="s">
        <v>309</v>
      </c>
      <c r="C10" s="150" t="s">
        <v>266</v>
      </c>
      <c r="D10" s="237" t="s">
        <v>16</v>
      </c>
      <c r="E10" s="237" t="s">
        <v>310</v>
      </c>
      <c r="F10" s="237" t="s">
        <v>53</v>
      </c>
      <c r="G10" s="237" t="s">
        <v>311</v>
      </c>
      <c r="H10" s="180" t="s">
        <v>312</v>
      </c>
      <c r="I10" s="30" t="s">
        <v>43</v>
      </c>
      <c r="J10" s="30" t="s">
        <v>22</v>
      </c>
      <c r="K10" s="182">
        <v>190000000</v>
      </c>
      <c r="L10" s="453" t="s">
        <v>273</v>
      </c>
      <c r="M10" s="115">
        <f>K8+K10+K12</f>
        <v>401000000</v>
      </c>
      <c r="O10" s="71"/>
    </row>
    <row r="11" spans="1:15" s="59" customFormat="1" ht="14.25" customHeight="1" x14ac:dyDescent="0.3">
      <c r="A11" s="50"/>
      <c r="B11" s="51"/>
      <c r="C11" s="52"/>
      <c r="D11" s="53"/>
      <c r="E11" s="53"/>
      <c r="F11" s="53"/>
      <c r="G11" s="53"/>
      <c r="H11" s="52"/>
      <c r="I11" s="54"/>
      <c r="J11" s="52"/>
      <c r="K11" s="55"/>
      <c r="L11" s="56"/>
      <c r="M11" s="151"/>
      <c r="O11" s="59">
        <v>2</v>
      </c>
    </row>
    <row r="12" spans="1:15" ht="51" customHeight="1" x14ac:dyDescent="0.3">
      <c r="A12" s="60">
        <v>4</v>
      </c>
      <c r="B12" s="247" t="s">
        <v>265</v>
      </c>
      <c r="C12" s="150" t="s">
        <v>266</v>
      </c>
      <c r="D12" s="237" t="s">
        <v>313</v>
      </c>
      <c r="E12" s="237" t="s">
        <v>314</v>
      </c>
      <c r="F12" s="237" t="s">
        <v>53</v>
      </c>
      <c r="G12" s="237" t="s">
        <v>90</v>
      </c>
      <c r="H12" s="180"/>
      <c r="I12" s="30" t="s">
        <v>43</v>
      </c>
      <c r="J12" s="30" t="s">
        <v>22</v>
      </c>
      <c r="K12" s="182">
        <v>50000000</v>
      </c>
      <c r="L12" s="453" t="s">
        <v>273</v>
      </c>
      <c r="O12" s="71"/>
    </row>
    <row r="13" spans="1:15" s="59" customFormat="1" ht="14.25" customHeight="1" x14ac:dyDescent="0.3">
      <c r="A13" s="50"/>
      <c r="B13" s="51"/>
      <c r="C13" s="52"/>
      <c r="D13" s="53"/>
      <c r="E13" s="53"/>
      <c r="F13" s="53"/>
      <c r="G13" s="53"/>
      <c r="H13" s="52"/>
      <c r="I13" s="54"/>
      <c r="J13" s="52"/>
      <c r="K13" s="55"/>
      <c r="L13" s="56"/>
      <c r="M13" s="151"/>
      <c r="O13" s="59">
        <v>2</v>
      </c>
    </row>
    <row r="14" spans="1:15" ht="76.5" customHeight="1" x14ac:dyDescent="0.3">
      <c r="A14" s="60">
        <v>5</v>
      </c>
      <c r="B14" s="247" t="s">
        <v>315</v>
      </c>
      <c r="C14" s="150" t="s">
        <v>266</v>
      </c>
      <c r="D14" s="202" t="s">
        <v>171</v>
      </c>
      <c r="E14" s="202" t="s">
        <v>316</v>
      </c>
      <c r="F14" s="202" t="s">
        <v>18</v>
      </c>
      <c r="G14" s="202" t="s">
        <v>77</v>
      </c>
      <c r="H14" s="203" t="s">
        <v>317</v>
      </c>
      <c r="I14" s="205" t="s">
        <v>43</v>
      </c>
      <c r="J14" s="205" t="s">
        <v>22</v>
      </c>
      <c r="K14" s="454">
        <v>100000000</v>
      </c>
      <c r="L14" s="455" t="s">
        <v>66</v>
      </c>
      <c r="O14" s="71"/>
    </row>
    <row r="15" spans="1:15" s="59" customFormat="1" ht="14.25" customHeight="1" x14ac:dyDescent="0.3">
      <c r="A15" s="50"/>
      <c r="B15" s="51"/>
      <c r="C15" s="52"/>
      <c r="D15" s="53"/>
      <c r="E15" s="53"/>
      <c r="F15" s="53"/>
      <c r="G15" s="53"/>
      <c r="H15" s="52"/>
      <c r="I15" s="54"/>
      <c r="J15" s="52"/>
      <c r="K15" s="55"/>
      <c r="L15" s="56"/>
      <c r="M15" s="151"/>
      <c r="O15" s="59">
        <v>2</v>
      </c>
    </row>
    <row r="16" spans="1:15" ht="79.5" customHeight="1" x14ac:dyDescent="0.3">
      <c r="A16" s="60">
        <v>6</v>
      </c>
      <c r="B16" s="247" t="s">
        <v>268</v>
      </c>
      <c r="C16" s="150" t="s">
        <v>266</v>
      </c>
      <c r="D16" s="202" t="s">
        <v>27</v>
      </c>
      <c r="E16" s="202" t="s">
        <v>318</v>
      </c>
      <c r="F16" s="202" t="s">
        <v>18</v>
      </c>
      <c r="G16" s="202" t="s">
        <v>77</v>
      </c>
      <c r="H16" s="456" t="s">
        <v>65</v>
      </c>
      <c r="I16" s="205" t="s">
        <v>43</v>
      </c>
      <c r="J16" s="205" t="s">
        <v>22</v>
      </c>
      <c r="K16" s="454">
        <v>200000000</v>
      </c>
      <c r="L16" s="455" t="s">
        <v>66</v>
      </c>
      <c r="O16" s="71"/>
    </row>
    <row r="17" spans="1:15" s="59" customFormat="1" ht="14.25" customHeight="1" thickBot="1" x14ac:dyDescent="0.35">
      <c r="A17" s="105"/>
      <c r="B17" s="106"/>
      <c r="C17" s="107"/>
      <c r="D17" s="472"/>
      <c r="E17" s="472"/>
      <c r="F17" s="472"/>
      <c r="G17" s="472"/>
      <c r="H17" s="107"/>
      <c r="I17" s="473"/>
      <c r="J17" s="107"/>
      <c r="K17" s="474"/>
      <c r="L17" s="475"/>
      <c r="M17" s="151"/>
      <c r="O17" s="59">
        <v>2</v>
      </c>
    </row>
    <row r="18" spans="1:15" ht="51" customHeight="1" x14ac:dyDescent="0.3">
      <c r="A18" s="13">
        <v>7</v>
      </c>
      <c r="B18" s="476" t="s">
        <v>271</v>
      </c>
      <c r="C18" s="477" t="s">
        <v>266</v>
      </c>
      <c r="D18" s="478" t="s">
        <v>27</v>
      </c>
      <c r="E18" s="478" t="s">
        <v>319</v>
      </c>
      <c r="F18" s="478" t="s">
        <v>107</v>
      </c>
      <c r="G18" s="478" t="s">
        <v>114</v>
      </c>
      <c r="H18" s="479" t="s">
        <v>65</v>
      </c>
      <c r="I18" s="480" t="s">
        <v>43</v>
      </c>
      <c r="J18" s="480" t="s">
        <v>25</v>
      </c>
      <c r="K18" s="481">
        <v>160000000</v>
      </c>
      <c r="L18" s="482" t="s">
        <v>30</v>
      </c>
      <c r="O18" s="71"/>
    </row>
    <row r="19" spans="1:15" s="59" customFormat="1" ht="14.25" customHeight="1" x14ac:dyDescent="0.3">
      <c r="A19" s="50"/>
      <c r="B19" s="51"/>
      <c r="C19" s="52"/>
      <c r="D19" s="53"/>
      <c r="E19" s="53"/>
      <c r="F19" s="53"/>
      <c r="G19" s="53"/>
      <c r="H19" s="52"/>
      <c r="I19" s="54"/>
      <c r="J19" s="52"/>
      <c r="K19" s="55"/>
      <c r="L19" s="56"/>
      <c r="M19" s="151"/>
      <c r="O19" s="59">
        <v>2</v>
      </c>
    </row>
    <row r="20" spans="1:15" ht="51" customHeight="1" x14ac:dyDescent="0.3">
      <c r="A20" s="60">
        <v>8</v>
      </c>
      <c r="B20" s="247" t="s">
        <v>275</v>
      </c>
      <c r="C20" s="150" t="s">
        <v>266</v>
      </c>
      <c r="D20" s="35" t="s">
        <v>320</v>
      </c>
      <c r="E20" s="35" t="s">
        <v>321</v>
      </c>
      <c r="F20" s="35" t="s">
        <v>107</v>
      </c>
      <c r="G20" s="35" t="s">
        <v>114</v>
      </c>
      <c r="H20" s="257" t="s">
        <v>65</v>
      </c>
      <c r="I20" s="37" t="s">
        <v>43</v>
      </c>
      <c r="J20" s="37" t="s">
        <v>25</v>
      </c>
      <c r="K20" s="132">
        <v>170000000</v>
      </c>
      <c r="L20" s="457" t="s">
        <v>30</v>
      </c>
      <c r="O20" s="71"/>
    </row>
    <row r="21" spans="1:15" s="287" customFormat="1" ht="16.2" thickBot="1" x14ac:dyDescent="0.35">
      <c r="A21" s="277"/>
      <c r="B21" s="540" t="s">
        <v>256</v>
      </c>
      <c r="C21" s="541"/>
      <c r="D21" s="541"/>
      <c r="E21" s="541"/>
      <c r="F21" s="541"/>
      <c r="G21" s="541"/>
      <c r="H21" s="541"/>
      <c r="I21" s="541"/>
      <c r="J21" s="542"/>
      <c r="K21" s="283">
        <f>SUM(K5:K20)</f>
        <v>1331000000</v>
      </c>
      <c r="L21" s="284"/>
      <c r="M21" s="286"/>
      <c r="O21" s="287">
        <v>2</v>
      </c>
    </row>
    <row r="22" spans="1:15" ht="15" thickBot="1" x14ac:dyDescent="0.35">
      <c r="J22" s="4"/>
      <c r="K22" s="4"/>
      <c r="O22" s="4">
        <f>SUM(O5:O21)</f>
        <v>16</v>
      </c>
    </row>
    <row r="23" spans="1:15" ht="36" customHeight="1" thickBot="1" x14ac:dyDescent="0.35">
      <c r="B23" s="288" t="s">
        <v>257</v>
      </c>
      <c r="C23" s="289" t="s">
        <v>258</v>
      </c>
      <c r="D23" s="458" t="s">
        <v>298</v>
      </c>
      <c r="E23" s="291"/>
      <c r="F23" s="291"/>
      <c r="G23" s="291"/>
      <c r="H23" s="292"/>
      <c r="I23" s="293"/>
      <c r="J23" s="4"/>
      <c r="K23" s="4"/>
    </row>
    <row r="24" spans="1:15" ht="41.25" customHeight="1" x14ac:dyDescent="0.3">
      <c r="B24" s="305" t="s">
        <v>177</v>
      </c>
      <c r="C24" s="249">
        <v>1</v>
      </c>
      <c r="D24" s="459">
        <f>K5</f>
        <v>200000000</v>
      </c>
      <c r="E24" s="291"/>
      <c r="F24" s="291"/>
      <c r="G24" s="291"/>
      <c r="H24" s="292"/>
      <c r="I24" s="293"/>
      <c r="J24" s="4"/>
      <c r="K24" s="4"/>
      <c r="M24" s="115"/>
    </row>
    <row r="25" spans="1:15" ht="34.5" customHeight="1" x14ac:dyDescent="0.3">
      <c r="B25" s="306" t="s">
        <v>273</v>
      </c>
      <c r="C25" s="307">
        <v>3</v>
      </c>
      <c r="D25" s="460">
        <f>K8+K10+K12</f>
        <v>401000000</v>
      </c>
      <c r="E25" s="291"/>
      <c r="F25" s="291"/>
      <c r="G25" s="291"/>
      <c r="H25" s="292"/>
      <c r="I25" s="293"/>
      <c r="J25" s="4"/>
      <c r="K25" s="4"/>
      <c r="M25" s="115"/>
    </row>
    <row r="26" spans="1:15" ht="66" customHeight="1" x14ac:dyDescent="0.3">
      <c r="B26" s="461" t="s">
        <v>66</v>
      </c>
      <c r="C26" s="462">
        <v>2</v>
      </c>
      <c r="D26" s="463">
        <f>K14+K16</f>
        <v>300000000</v>
      </c>
      <c r="E26" s="319"/>
      <c r="F26" s="319"/>
      <c r="G26" s="319"/>
      <c r="H26" s="320"/>
      <c r="I26" s="321"/>
      <c r="J26" s="115"/>
      <c r="K26" s="322"/>
    </row>
    <row r="27" spans="1:15" ht="42.75" customHeight="1" x14ac:dyDescent="0.3">
      <c r="B27" s="464" t="s">
        <v>304</v>
      </c>
      <c r="C27" s="449">
        <v>1</v>
      </c>
      <c r="D27" s="465">
        <f>K6</f>
        <v>100000000</v>
      </c>
      <c r="E27" s="319"/>
      <c r="F27" s="319"/>
      <c r="G27" s="319"/>
      <c r="H27" s="320"/>
      <c r="I27" s="321"/>
      <c r="J27" s="115"/>
      <c r="K27" s="322"/>
    </row>
    <row r="28" spans="1:15" ht="35.25" customHeight="1" thickBot="1" x14ac:dyDescent="0.35">
      <c r="B28" s="466" t="s">
        <v>30</v>
      </c>
      <c r="C28" s="467">
        <v>2</v>
      </c>
      <c r="D28" s="468">
        <f>K18+K20</f>
        <v>330000000</v>
      </c>
      <c r="E28" s="319"/>
      <c r="F28" s="319"/>
      <c r="G28" s="319"/>
      <c r="H28" s="320"/>
      <c r="I28" s="321"/>
      <c r="J28" s="115"/>
      <c r="K28" s="322"/>
    </row>
    <row r="29" spans="1:15" ht="31.5" customHeight="1" thickBot="1" x14ac:dyDescent="0.35">
      <c r="B29" s="469" t="s">
        <v>262</v>
      </c>
      <c r="C29" s="470">
        <f>SUM(C24:C28)</f>
        <v>9</v>
      </c>
      <c r="D29" s="471">
        <f>SUM(D24:D28)</f>
        <v>1331000000</v>
      </c>
      <c r="E29" s="338"/>
      <c r="F29" s="338"/>
      <c r="G29" s="338"/>
      <c r="H29" s="339"/>
      <c r="I29" s="293"/>
      <c r="J29" s="4"/>
      <c r="K29" s="4"/>
    </row>
    <row r="30" spans="1:15" x14ac:dyDescent="0.3">
      <c r="C30" s="340" t="s">
        <v>25</v>
      </c>
      <c r="J30" s="4"/>
      <c r="K30" s="4"/>
    </row>
    <row r="31" spans="1:15" x14ac:dyDescent="0.3">
      <c r="C31" s="340"/>
      <c r="D31" s="341"/>
      <c r="J31" s="4"/>
      <c r="K31" s="293"/>
    </row>
    <row r="32" spans="1:15" x14ac:dyDescent="0.3">
      <c r="C32" s="340"/>
      <c r="E32" s="341"/>
      <c r="F32" s="341"/>
      <c r="G32" s="341"/>
      <c r="J32" s="4"/>
      <c r="K32" s="4"/>
    </row>
    <row r="33" spans="3:11" x14ac:dyDescent="0.3">
      <c r="C33" s="340"/>
      <c r="J33" s="4"/>
      <c r="K33" s="4"/>
    </row>
  </sheetData>
  <mergeCells count="6">
    <mergeCell ref="B21:J21"/>
    <mergeCell ref="A1:L1"/>
    <mergeCell ref="A2:L2"/>
    <mergeCell ref="A5:A6"/>
    <mergeCell ref="B5:B6"/>
    <mergeCell ref="C5:C6"/>
  </mergeCells>
  <pageMargins left="0.19685039370078741" right="0.19685039370078741" top="0.55118110236220474" bottom="0.35433070866141736" header="0.31496062992125984" footer="0.31496062992125984"/>
  <pageSetup paperSize="5" scale="60" orientation="landscape" horizontalDpi="4294967294" verticalDpi="300" r:id="rId1"/>
  <headerFooter>
    <oddFooter>&amp;C&amp;P</oddFooter>
  </headerFooter>
  <rowBreaks count="2" manualBreakCount="2">
    <brk id="17" max="11" man="1"/>
    <brk id="30" max="10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39"/>
  <sheetViews>
    <sheetView tabSelected="1" view="pageBreakPreview" topLeftCell="A4" zoomScale="110" zoomScaleNormal="110" zoomScaleSheetLayoutView="110" workbookViewId="0">
      <selection activeCell="E33" sqref="E33"/>
    </sheetView>
  </sheetViews>
  <sheetFormatPr defaultColWidth="9.5546875" defaultRowHeight="14.4" x14ac:dyDescent="0.3"/>
  <cols>
    <col min="1" max="1" width="8.5546875" style="350" customWidth="1"/>
    <col min="2" max="2" width="39.109375" style="344" customWidth="1"/>
    <col min="3" max="3" width="18.5546875" style="344" customWidth="1"/>
    <col min="4" max="4" width="29.109375" style="401" customWidth="1"/>
    <col min="5" max="5" width="44.5546875" style="401" customWidth="1"/>
    <col min="6" max="6" width="18.88671875" style="401" customWidth="1"/>
    <col min="7" max="7" width="20.88671875" style="401" customWidth="1"/>
    <col min="8" max="8" width="15.6640625" style="344" customWidth="1"/>
    <col min="9" max="9" width="13" style="344" customWidth="1"/>
    <col min="10" max="10" width="17" style="436" customWidth="1"/>
    <col min="11" max="11" width="21.5546875" style="436" customWidth="1"/>
    <col min="12" max="12" width="29.88671875" style="344" customWidth="1"/>
    <col min="13" max="13" width="32.33203125" style="344" customWidth="1"/>
    <col min="14" max="14" width="9.5546875" style="344"/>
    <col min="15" max="15" width="21.33203125" style="344" customWidth="1"/>
    <col min="16" max="16384" width="9.5546875" style="344"/>
  </cols>
  <sheetData>
    <row r="1" spans="1:15" s="343" customFormat="1" ht="18" x14ac:dyDescent="0.3">
      <c r="A1" s="543" t="s">
        <v>300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</row>
    <row r="2" spans="1:15" s="343" customFormat="1" ht="18" x14ac:dyDescent="0.3">
      <c r="A2" s="543" t="s">
        <v>1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</row>
    <row r="3" spans="1:15" ht="16.2" customHeight="1" thickBot="1" x14ac:dyDescent="0.35">
      <c r="A3" s="544" t="s">
        <v>263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</row>
    <row r="4" spans="1:15" s="350" customFormat="1" ht="52.5" customHeight="1" thickBot="1" x14ac:dyDescent="0.35">
      <c r="A4" s="345" t="s">
        <v>264</v>
      </c>
      <c r="B4" s="346" t="s">
        <v>3</v>
      </c>
      <c r="C4" s="346" t="s">
        <v>4</v>
      </c>
      <c r="D4" s="347" t="s">
        <v>5</v>
      </c>
      <c r="E4" s="347" t="s">
        <v>6</v>
      </c>
      <c r="F4" s="347" t="s">
        <v>7</v>
      </c>
      <c r="G4" s="347" t="s">
        <v>8</v>
      </c>
      <c r="H4" s="346" t="s">
        <v>9</v>
      </c>
      <c r="I4" s="348" t="s">
        <v>10</v>
      </c>
      <c r="J4" s="347" t="s">
        <v>11</v>
      </c>
      <c r="K4" s="347" t="s">
        <v>12</v>
      </c>
      <c r="L4" s="349" t="s">
        <v>13</v>
      </c>
    </row>
    <row r="5" spans="1:15" ht="51" customHeight="1" x14ac:dyDescent="0.3">
      <c r="A5" s="351">
        <v>1</v>
      </c>
      <c r="B5" s="352" t="s">
        <v>265</v>
      </c>
      <c r="C5" s="353" t="s">
        <v>266</v>
      </c>
      <c r="D5" s="354" t="s">
        <v>180</v>
      </c>
      <c r="E5" s="438" t="s">
        <v>267</v>
      </c>
      <c r="F5" s="354" t="s">
        <v>53</v>
      </c>
      <c r="G5" s="354" t="s">
        <v>92</v>
      </c>
      <c r="H5" s="355" t="s">
        <v>65</v>
      </c>
      <c r="I5" s="353" t="s">
        <v>43</v>
      </c>
      <c r="J5" s="353" t="s">
        <v>25</v>
      </c>
      <c r="K5" s="356">
        <v>200000000</v>
      </c>
      <c r="L5" s="357" t="s">
        <v>177</v>
      </c>
      <c r="O5" s="358"/>
    </row>
    <row r="6" spans="1:15" s="364" customFormat="1" ht="14.25" customHeight="1" x14ac:dyDescent="0.3">
      <c r="A6" s="359"/>
      <c r="B6" s="360"/>
      <c r="C6" s="361"/>
      <c r="D6" s="362"/>
      <c r="E6" s="439"/>
      <c r="F6" s="362"/>
      <c r="G6" s="362"/>
      <c r="H6" s="361"/>
      <c r="I6" s="363"/>
      <c r="J6" s="361"/>
      <c r="K6" s="55"/>
      <c r="L6" s="56"/>
      <c r="M6" s="151"/>
      <c r="O6" s="364">
        <v>2</v>
      </c>
    </row>
    <row r="7" spans="1:15" ht="79.5" customHeight="1" x14ac:dyDescent="0.3">
      <c r="A7" s="365">
        <v>2</v>
      </c>
      <c r="B7" s="437" t="s">
        <v>268</v>
      </c>
      <c r="C7" s="366" t="s">
        <v>266</v>
      </c>
      <c r="D7" s="440" t="s">
        <v>269</v>
      </c>
      <c r="E7" s="440" t="s">
        <v>270</v>
      </c>
      <c r="F7" s="366" t="s">
        <v>18</v>
      </c>
      <c r="G7" s="366" t="s">
        <v>77</v>
      </c>
      <c r="H7" s="366" t="s">
        <v>65</v>
      </c>
      <c r="I7" s="366" t="s">
        <v>43</v>
      </c>
      <c r="J7" s="366" t="s">
        <v>22</v>
      </c>
      <c r="K7" s="366">
        <v>200000000</v>
      </c>
      <c r="L7" s="367" t="s">
        <v>66</v>
      </c>
      <c r="O7" s="358"/>
    </row>
    <row r="8" spans="1:15" s="364" customFormat="1" ht="14.25" customHeight="1" x14ac:dyDescent="0.3">
      <c r="A8" s="359"/>
      <c r="B8" s="360"/>
      <c r="C8" s="361"/>
      <c r="D8" s="362"/>
      <c r="E8" s="362"/>
      <c r="F8" s="362"/>
      <c r="G8" s="362"/>
      <c r="H8" s="361"/>
      <c r="I8" s="363"/>
      <c r="J8" s="361"/>
      <c r="K8" s="55"/>
      <c r="L8" s="56"/>
      <c r="M8" s="151"/>
      <c r="O8" s="364">
        <v>2</v>
      </c>
    </row>
    <row r="9" spans="1:15" ht="51" customHeight="1" x14ac:dyDescent="0.3">
      <c r="A9" s="545">
        <v>3</v>
      </c>
      <c r="B9" s="547" t="s">
        <v>271</v>
      </c>
      <c r="C9" s="549" t="s">
        <v>266</v>
      </c>
      <c r="D9" s="237" t="s">
        <v>16</v>
      </c>
      <c r="E9" s="237" t="s">
        <v>272</v>
      </c>
      <c r="F9" s="237" t="s">
        <v>107</v>
      </c>
      <c r="G9" s="237" t="s">
        <v>114</v>
      </c>
      <c r="H9" s="180" t="s">
        <v>65</v>
      </c>
      <c r="I9" s="369" t="s">
        <v>43</v>
      </c>
      <c r="J9" s="369" t="s">
        <v>22</v>
      </c>
      <c r="K9" s="182">
        <v>100000000</v>
      </c>
      <c r="L9" s="370" t="s">
        <v>273</v>
      </c>
      <c r="O9" s="358"/>
    </row>
    <row r="10" spans="1:15" ht="51" customHeight="1" x14ac:dyDescent="0.3">
      <c r="A10" s="546"/>
      <c r="B10" s="548"/>
      <c r="C10" s="550"/>
      <c r="D10" s="237" t="s">
        <v>16</v>
      </c>
      <c r="E10" s="237" t="s">
        <v>274</v>
      </c>
      <c r="F10" s="237" t="s">
        <v>107</v>
      </c>
      <c r="G10" s="237" t="s">
        <v>114</v>
      </c>
      <c r="H10" s="180" t="s">
        <v>65</v>
      </c>
      <c r="I10" s="369" t="s">
        <v>43</v>
      </c>
      <c r="J10" s="369" t="s">
        <v>22</v>
      </c>
      <c r="K10" s="182">
        <v>115000000</v>
      </c>
      <c r="L10" s="370" t="s">
        <v>273</v>
      </c>
      <c r="O10" s="358"/>
    </row>
    <row r="11" spans="1:15" s="364" customFormat="1" ht="14.25" customHeight="1" x14ac:dyDescent="0.3">
      <c r="A11" s="359"/>
      <c r="B11" s="360"/>
      <c r="C11" s="361"/>
      <c r="D11" s="362"/>
      <c r="E11" s="362"/>
      <c r="F11" s="362"/>
      <c r="G11" s="362"/>
      <c r="H11" s="361"/>
      <c r="I11" s="363"/>
      <c r="J11" s="361"/>
      <c r="K11" s="55"/>
      <c r="L11" s="56"/>
      <c r="M11" s="151"/>
      <c r="O11" s="364">
        <v>2</v>
      </c>
    </row>
    <row r="12" spans="1:15" ht="51" customHeight="1" x14ac:dyDescent="0.3">
      <c r="A12" s="372">
        <v>4</v>
      </c>
      <c r="B12" s="373" t="s">
        <v>275</v>
      </c>
      <c r="C12" s="374" t="s">
        <v>266</v>
      </c>
      <c r="D12" s="35" t="s">
        <v>276</v>
      </c>
      <c r="E12" s="35" t="s">
        <v>277</v>
      </c>
      <c r="F12" s="35" t="s">
        <v>107</v>
      </c>
      <c r="G12" s="35" t="s">
        <v>114</v>
      </c>
      <c r="H12" s="257" t="s">
        <v>65</v>
      </c>
      <c r="I12" s="374" t="s">
        <v>43</v>
      </c>
      <c r="J12" s="374" t="s">
        <v>25</v>
      </c>
      <c r="K12" s="132">
        <v>170000000</v>
      </c>
      <c r="L12" s="375" t="s">
        <v>30</v>
      </c>
      <c r="O12" s="358"/>
    </row>
    <row r="13" spans="1:15" s="364" customFormat="1" ht="14.25" customHeight="1" x14ac:dyDescent="0.3">
      <c r="A13" s="359"/>
      <c r="B13" s="360"/>
      <c r="C13" s="361"/>
      <c r="D13" s="362"/>
      <c r="E13" s="362"/>
      <c r="F13" s="362"/>
      <c r="G13" s="362"/>
      <c r="H13" s="361"/>
      <c r="I13" s="363"/>
      <c r="J13" s="361"/>
      <c r="K13" s="55"/>
      <c r="L13" s="56"/>
      <c r="M13" s="151"/>
      <c r="O13" s="364">
        <v>2</v>
      </c>
    </row>
    <row r="14" spans="1:15" ht="51" customHeight="1" x14ac:dyDescent="0.3">
      <c r="A14" s="500">
        <v>5</v>
      </c>
      <c r="B14" s="501" t="s">
        <v>278</v>
      </c>
      <c r="C14" s="502" t="s">
        <v>266</v>
      </c>
      <c r="D14" s="377" t="s">
        <v>279</v>
      </c>
      <c r="E14" s="377" t="s">
        <v>280</v>
      </c>
      <c r="F14" s="376" t="s">
        <v>53</v>
      </c>
      <c r="G14" s="376" t="s">
        <v>92</v>
      </c>
      <c r="H14" s="376" t="s">
        <v>65</v>
      </c>
      <c r="I14" s="376" t="s">
        <v>43</v>
      </c>
      <c r="J14" s="376" t="s">
        <v>35</v>
      </c>
      <c r="K14" s="376">
        <v>150000000</v>
      </c>
      <c r="L14" s="378" t="s">
        <v>281</v>
      </c>
      <c r="O14" s="358"/>
    </row>
    <row r="15" spans="1:15" ht="51" customHeight="1" x14ac:dyDescent="0.3">
      <c r="A15" s="496"/>
      <c r="B15" s="497"/>
      <c r="C15" s="498"/>
      <c r="D15" s="499" t="s">
        <v>282</v>
      </c>
      <c r="E15" s="380" t="s">
        <v>283</v>
      </c>
      <c r="F15" s="379" t="s">
        <v>41</v>
      </c>
      <c r="G15" s="379" t="s">
        <v>121</v>
      </c>
      <c r="H15" s="379" t="s">
        <v>65</v>
      </c>
      <c r="I15" s="379" t="s">
        <v>43</v>
      </c>
      <c r="J15" s="379" t="s">
        <v>35</v>
      </c>
      <c r="K15" s="379">
        <v>200000000</v>
      </c>
      <c r="L15" s="381" t="s">
        <v>284</v>
      </c>
      <c r="O15" s="358"/>
    </row>
    <row r="16" spans="1:15" s="364" customFormat="1" ht="14.25" customHeight="1" x14ac:dyDescent="0.3">
      <c r="A16" s="359"/>
      <c r="B16" s="360"/>
      <c r="C16" s="361"/>
      <c r="D16" s="362"/>
      <c r="E16" s="362"/>
      <c r="F16" s="362"/>
      <c r="G16" s="362"/>
      <c r="H16" s="361"/>
      <c r="I16" s="363"/>
      <c r="J16" s="361"/>
      <c r="K16" s="55"/>
      <c r="L16" s="56"/>
      <c r="M16" s="151"/>
      <c r="O16" s="364">
        <v>2</v>
      </c>
    </row>
    <row r="17" spans="1:15" ht="81" customHeight="1" x14ac:dyDescent="0.3">
      <c r="A17" s="503">
        <v>6</v>
      </c>
      <c r="B17" s="504" t="s">
        <v>285</v>
      </c>
      <c r="C17" s="505" t="s">
        <v>266</v>
      </c>
      <c r="D17" s="383" t="s">
        <v>27</v>
      </c>
      <c r="E17" s="383" t="s">
        <v>286</v>
      </c>
      <c r="F17" s="382" t="s">
        <v>18</v>
      </c>
      <c r="G17" s="382" t="s">
        <v>126</v>
      </c>
      <c r="H17" s="382" t="s">
        <v>287</v>
      </c>
      <c r="I17" s="382" t="s">
        <v>43</v>
      </c>
      <c r="J17" s="382" t="s">
        <v>22</v>
      </c>
      <c r="K17" s="382">
        <v>175000000</v>
      </c>
      <c r="L17" s="384" t="s">
        <v>66</v>
      </c>
      <c r="O17" s="358"/>
    </row>
    <row r="18" spans="1:15" ht="51" customHeight="1" x14ac:dyDescent="0.3">
      <c r="A18" s="506"/>
      <c r="B18" s="507"/>
      <c r="C18" s="508"/>
      <c r="D18" s="237" t="s">
        <v>288</v>
      </c>
      <c r="E18" s="237" t="s">
        <v>289</v>
      </c>
      <c r="F18" s="237" t="s">
        <v>18</v>
      </c>
      <c r="G18" s="237" t="s">
        <v>126</v>
      </c>
      <c r="H18" s="180" t="s">
        <v>189</v>
      </c>
      <c r="I18" s="369" t="s">
        <v>43</v>
      </c>
      <c r="J18" s="369" t="s">
        <v>22</v>
      </c>
      <c r="K18" s="182">
        <v>100000000</v>
      </c>
      <c r="L18" s="370" t="s">
        <v>273</v>
      </c>
      <c r="O18" s="358"/>
    </row>
    <row r="19" spans="1:15" s="364" customFormat="1" ht="14.25" customHeight="1" x14ac:dyDescent="0.3">
      <c r="A19" s="359"/>
      <c r="B19" s="360"/>
      <c r="C19" s="361"/>
      <c r="D19" s="362"/>
      <c r="E19" s="362"/>
      <c r="F19" s="362"/>
      <c r="G19" s="362"/>
      <c r="H19" s="361"/>
      <c r="I19" s="363"/>
      <c r="J19" s="361"/>
      <c r="K19" s="55"/>
      <c r="L19" s="56"/>
      <c r="M19" s="151"/>
      <c r="O19" s="364">
        <v>2</v>
      </c>
    </row>
    <row r="20" spans="1:15" ht="76.2" customHeight="1" x14ac:dyDescent="0.3">
      <c r="A20" s="509">
        <v>7</v>
      </c>
      <c r="B20" s="510" t="s">
        <v>290</v>
      </c>
      <c r="C20" s="511" t="s">
        <v>266</v>
      </c>
      <c r="D20" s="440" t="s">
        <v>27</v>
      </c>
      <c r="E20" s="440" t="s">
        <v>291</v>
      </c>
      <c r="F20" s="366" t="s">
        <v>107</v>
      </c>
      <c r="G20" s="366" t="s">
        <v>133</v>
      </c>
      <c r="H20" s="366" t="s">
        <v>189</v>
      </c>
      <c r="I20" s="366" t="s">
        <v>43</v>
      </c>
      <c r="J20" s="366" t="s">
        <v>22</v>
      </c>
      <c r="K20" s="366">
        <v>120000000</v>
      </c>
      <c r="L20" s="367" t="s">
        <v>66</v>
      </c>
      <c r="O20" s="358"/>
    </row>
    <row r="21" spans="1:15" s="364" customFormat="1" ht="14.25" customHeight="1" thickBot="1" x14ac:dyDescent="0.35">
      <c r="A21" s="489"/>
      <c r="B21" s="490"/>
      <c r="C21" s="491"/>
      <c r="D21" s="492"/>
      <c r="E21" s="492"/>
      <c r="F21" s="492"/>
      <c r="G21" s="492"/>
      <c r="H21" s="491"/>
      <c r="I21" s="493"/>
      <c r="J21" s="491"/>
      <c r="K21" s="494"/>
      <c r="L21" s="495"/>
      <c r="M21" s="151"/>
      <c r="O21" s="364">
        <v>2</v>
      </c>
    </row>
    <row r="22" spans="1:15" ht="67.5" customHeight="1" x14ac:dyDescent="0.3">
      <c r="A22" s="385">
        <v>8</v>
      </c>
      <c r="B22" s="386" t="s">
        <v>292</v>
      </c>
      <c r="C22" s="387" t="s">
        <v>266</v>
      </c>
      <c r="D22" s="483" t="s">
        <v>293</v>
      </c>
      <c r="E22" s="484" t="s">
        <v>294</v>
      </c>
      <c r="F22" s="485" t="s">
        <v>103</v>
      </c>
      <c r="G22" s="484" t="s">
        <v>295</v>
      </c>
      <c r="H22" s="486" t="s">
        <v>189</v>
      </c>
      <c r="I22" s="371" t="s">
        <v>43</v>
      </c>
      <c r="J22" s="387" t="s">
        <v>22</v>
      </c>
      <c r="K22" s="487">
        <v>40000000</v>
      </c>
      <c r="L22" s="488" t="s">
        <v>273</v>
      </c>
      <c r="O22" s="358"/>
    </row>
    <row r="23" spans="1:15" s="364" customFormat="1" ht="14.25" customHeight="1" x14ac:dyDescent="0.3">
      <c r="A23" s="359"/>
      <c r="B23" s="360"/>
      <c r="C23" s="361"/>
      <c r="D23" s="362"/>
      <c r="E23" s="362"/>
      <c r="F23" s="362"/>
      <c r="G23" s="362"/>
      <c r="H23" s="361"/>
      <c r="I23" s="363"/>
      <c r="J23" s="361"/>
      <c r="K23" s="55"/>
      <c r="L23" s="56"/>
      <c r="M23" s="151"/>
      <c r="O23" s="364">
        <v>2</v>
      </c>
    </row>
    <row r="24" spans="1:15" ht="45.75" customHeight="1" x14ac:dyDescent="0.3">
      <c r="A24" s="385">
        <v>9</v>
      </c>
      <c r="B24" s="386" t="s">
        <v>296</v>
      </c>
      <c r="C24" s="387" t="s">
        <v>266</v>
      </c>
      <c r="D24" s="388" t="s">
        <v>16</v>
      </c>
      <c r="E24" s="389" t="s">
        <v>297</v>
      </c>
      <c r="F24" s="237" t="s">
        <v>53</v>
      </c>
      <c r="G24" s="389" t="s">
        <v>84</v>
      </c>
      <c r="H24" s="390" t="s">
        <v>189</v>
      </c>
      <c r="I24" s="369" t="s">
        <v>43</v>
      </c>
      <c r="J24" s="368" t="s">
        <v>22</v>
      </c>
      <c r="K24" s="263">
        <v>191500000</v>
      </c>
      <c r="L24" s="370" t="s">
        <v>273</v>
      </c>
      <c r="O24" s="358"/>
    </row>
    <row r="25" spans="1:15" s="364" customFormat="1" ht="14.25" customHeight="1" x14ac:dyDescent="0.3">
      <c r="A25" s="359"/>
      <c r="B25" s="360"/>
      <c r="C25" s="361"/>
      <c r="D25" s="362"/>
      <c r="E25" s="362"/>
      <c r="F25" s="362"/>
      <c r="G25" s="362"/>
      <c r="H25" s="361"/>
      <c r="I25" s="363"/>
      <c r="J25" s="361"/>
      <c r="K25" s="55"/>
      <c r="L25" s="56"/>
      <c r="M25" s="151"/>
      <c r="O25" s="364">
        <v>2</v>
      </c>
    </row>
    <row r="26" spans="1:15" s="400" customFormat="1" ht="16.2" thickBot="1" x14ac:dyDescent="0.35">
      <c r="A26" s="391"/>
      <c r="B26" s="392" t="s">
        <v>256</v>
      </c>
      <c r="C26" s="393"/>
      <c r="D26" s="394"/>
      <c r="E26" s="395"/>
      <c r="F26" s="395"/>
      <c r="G26" s="395"/>
      <c r="H26" s="393"/>
      <c r="I26" s="396"/>
      <c r="J26" s="393"/>
      <c r="K26" s="397">
        <f>SUM(K5:K25)</f>
        <v>1761500000</v>
      </c>
      <c r="L26" s="398"/>
      <c r="M26" s="399"/>
      <c r="O26" s="400">
        <v>2</v>
      </c>
    </row>
    <row r="27" spans="1:15" ht="15" thickBot="1" x14ac:dyDescent="0.35">
      <c r="J27" s="344"/>
      <c r="K27" s="344"/>
      <c r="O27" s="344">
        <f>SUM(O5:O26)</f>
        <v>20</v>
      </c>
    </row>
    <row r="28" spans="1:15" ht="36" customHeight="1" thickBot="1" x14ac:dyDescent="0.35">
      <c r="B28" s="402" t="s">
        <v>257</v>
      </c>
      <c r="C28" s="403" t="s">
        <v>258</v>
      </c>
      <c r="D28" s="404" t="s">
        <v>298</v>
      </c>
      <c r="E28" s="405"/>
      <c r="F28" s="405"/>
      <c r="G28" s="405"/>
      <c r="H28" s="406"/>
      <c r="I28" s="407"/>
      <c r="J28" s="344"/>
      <c r="K28" s="344"/>
    </row>
    <row r="29" spans="1:15" ht="25.2" customHeight="1" x14ac:dyDescent="0.3">
      <c r="B29" s="408" t="s">
        <v>177</v>
      </c>
      <c r="C29" s="409">
        <v>1</v>
      </c>
      <c r="D29" s="410">
        <f>K5</f>
        <v>200000000</v>
      </c>
      <c r="E29" s="405"/>
      <c r="F29" s="405"/>
      <c r="G29" s="405"/>
      <c r="H29" s="406"/>
      <c r="I29" s="407"/>
      <c r="J29" s="344"/>
      <c r="K29" s="344"/>
      <c r="M29" s="411"/>
    </row>
    <row r="30" spans="1:15" ht="24.6" customHeight="1" x14ac:dyDescent="0.3">
      <c r="B30" s="412" t="s">
        <v>273</v>
      </c>
      <c r="C30" s="413">
        <v>5</v>
      </c>
      <c r="D30" s="414">
        <f>K9+K10+K18+K22+K24</f>
        <v>546500000</v>
      </c>
      <c r="E30" s="405"/>
      <c r="F30" s="405"/>
      <c r="G30" s="405"/>
      <c r="H30" s="406"/>
      <c r="I30" s="407"/>
      <c r="J30" s="344"/>
      <c r="K30" s="344"/>
      <c r="M30" s="411"/>
    </row>
    <row r="31" spans="1:15" ht="49.95" customHeight="1" x14ac:dyDescent="0.3">
      <c r="B31" s="415" t="s">
        <v>66</v>
      </c>
      <c r="C31" s="416">
        <v>3</v>
      </c>
      <c r="D31" s="384">
        <f>K7+K17+K20</f>
        <v>495000000</v>
      </c>
      <c r="E31" s="417"/>
      <c r="F31" s="417"/>
      <c r="G31" s="417"/>
      <c r="H31" s="418"/>
      <c r="I31" s="419"/>
      <c r="J31" s="411"/>
      <c r="K31" s="420"/>
    </row>
    <row r="32" spans="1:15" ht="34.950000000000003" customHeight="1" x14ac:dyDescent="0.3">
      <c r="B32" s="421" t="s">
        <v>281</v>
      </c>
      <c r="C32" s="422">
        <v>1</v>
      </c>
      <c r="D32" s="378">
        <f>K14</f>
        <v>150000000</v>
      </c>
      <c r="E32" s="417"/>
      <c r="F32" s="417"/>
      <c r="G32" s="417"/>
      <c r="H32" s="418"/>
      <c r="I32" s="419"/>
      <c r="J32" s="411"/>
      <c r="K32" s="420"/>
    </row>
    <row r="33" spans="2:11" ht="24.6" customHeight="1" x14ac:dyDescent="0.3">
      <c r="B33" s="423" t="s">
        <v>299</v>
      </c>
      <c r="C33" s="424">
        <v>1</v>
      </c>
      <c r="D33" s="425">
        <f>K15</f>
        <v>200000000</v>
      </c>
      <c r="E33" s="417"/>
      <c r="F33" s="417"/>
      <c r="G33" s="417"/>
      <c r="H33" s="418"/>
      <c r="I33" s="419"/>
      <c r="J33" s="411"/>
      <c r="K33" s="420"/>
    </row>
    <row r="34" spans="2:11" ht="20.399999999999999" customHeight="1" thickBot="1" x14ac:dyDescent="0.35">
      <c r="B34" s="426" t="s">
        <v>30</v>
      </c>
      <c r="C34" s="427">
        <v>1</v>
      </c>
      <c r="D34" s="428">
        <f>K12</f>
        <v>170000000</v>
      </c>
      <c r="E34" s="417"/>
      <c r="F34" s="417"/>
      <c r="G34" s="417"/>
      <c r="H34" s="418"/>
      <c r="I34" s="419"/>
      <c r="J34" s="411"/>
      <c r="K34" s="420"/>
    </row>
    <row r="35" spans="2:11" ht="22.2" customHeight="1" thickBot="1" x14ac:dyDescent="0.35">
      <c r="B35" s="429" t="s">
        <v>262</v>
      </c>
      <c r="C35" s="430">
        <f>SUM(C29:C34)</f>
        <v>12</v>
      </c>
      <c r="D35" s="431">
        <f>SUM(D29:D34)</f>
        <v>1761500000</v>
      </c>
      <c r="E35" s="432"/>
      <c r="F35" s="432"/>
      <c r="G35" s="432"/>
      <c r="H35" s="433"/>
      <c r="I35" s="407"/>
      <c r="J35" s="344"/>
      <c r="K35" s="344"/>
    </row>
    <row r="36" spans="2:11" x14ac:dyDescent="0.3">
      <c r="C36" s="434" t="s">
        <v>25</v>
      </c>
      <c r="J36" s="344"/>
      <c r="K36" s="344"/>
    </row>
    <row r="37" spans="2:11" x14ac:dyDescent="0.3">
      <c r="C37" s="434"/>
      <c r="D37" s="435"/>
      <c r="J37" s="344"/>
      <c r="K37" s="407"/>
    </row>
    <row r="38" spans="2:11" x14ac:dyDescent="0.3">
      <c r="C38" s="434"/>
      <c r="E38" s="435"/>
      <c r="F38" s="435"/>
      <c r="G38" s="435"/>
      <c r="J38" s="344"/>
      <c r="K38" s="344"/>
    </row>
    <row r="39" spans="2:11" x14ac:dyDescent="0.3">
      <c r="C39" s="434"/>
      <c r="J39" s="344"/>
      <c r="K39" s="344"/>
    </row>
  </sheetData>
  <mergeCells count="6">
    <mergeCell ref="A1:L1"/>
    <mergeCell ref="A2:L2"/>
    <mergeCell ref="A3:L3"/>
    <mergeCell ref="A9:A10"/>
    <mergeCell ref="B9:B10"/>
    <mergeCell ref="C9:C10"/>
  </mergeCells>
  <pageMargins left="0.19685039370078741" right="0.19685039370078741" top="0.55118110236220474" bottom="0.35433070866141736" header="0.31496062992125984" footer="0.31496062992125984"/>
  <pageSetup paperSize="5" scale="56" orientation="landscape" horizontalDpi="4294967294" verticalDpi="300" r:id="rId1"/>
  <headerFooter>
    <oddFooter>&amp;C&amp;P</oddFooter>
  </headerFooter>
  <rowBreaks count="2" manualBreakCount="2">
    <brk id="21" max="11" man="1"/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Pokir 2023 MURNI</vt:lpstr>
      <vt:lpstr>POKIR 2023 ABT AWAL</vt:lpstr>
      <vt:lpstr>POKIR ABT. 2023 TAMBAHAN</vt:lpstr>
      <vt:lpstr>'POKIR 2023 ABT AWAL'!Print_Area</vt:lpstr>
      <vt:lpstr>'Pokir 2023 MURNI'!Print_Area</vt:lpstr>
      <vt:lpstr>'POKIR ABT. 2023 TAMBAHAN'!Print_Area</vt:lpstr>
      <vt:lpstr>'POKIR 2023 ABT AWAL'!Print_Titles</vt:lpstr>
      <vt:lpstr>'Pokir 2023 MURNI'!Print_Titles</vt:lpstr>
      <vt:lpstr>'POKIR ABT. 2023 TAMBAHAN'!Print_Titles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 ID</cp:lastModifiedBy>
  <cp:lastPrinted>2023-11-05T13:13:11Z</cp:lastPrinted>
  <dcterms:created xsi:type="dcterms:W3CDTF">2023-10-13T06:39:07Z</dcterms:created>
  <dcterms:modified xsi:type="dcterms:W3CDTF">2023-11-05T13:20:15Z</dcterms:modified>
</cp:coreProperties>
</file>